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785" tabRatio="1000" firstSheet="6" activeTab="8"/>
  </bookViews>
  <sheets>
    <sheet name="estimativa de custos lote 2" sheetId="1" state="hidden" r:id="rId1"/>
    <sheet name="rateio lote 1 adm local e bdi" sheetId="2" state="hidden" r:id="rId2"/>
    <sheet name="rateio lote 2 adm local e bdi" sheetId="3" state="hidden" r:id="rId3"/>
    <sheet name="veículo passeio" sheetId="4" state="hidden" r:id="rId4"/>
    <sheet name="insumos" sheetId="5" state="hidden" r:id="rId5"/>
    <sheet name="demonstrativo BDI" sheetId="6" state="hidden" r:id="rId6"/>
    <sheet name="RESUMO POR BAIRROS" sheetId="7" r:id="rId7"/>
    <sheet name="RESUMO DETALHADO" sheetId="39" r:id="rId8"/>
    <sheet name="001" sheetId="8" r:id="rId9"/>
    <sheet name="002" sheetId="9" r:id="rId10"/>
    <sheet name="003" sheetId="10" r:id="rId11"/>
    <sheet name="004" sheetId="11" r:id="rId12"/>
    <sheet name="005" sheetId="12" r:id="rId13"/>
    <sheet name="006" sheetId="13" r:id="rId14"/>
    <sheet name="007" sheetId="14" r:id="rId15"/>
    <sheet name="008" sheetId="15" r:id="rId16"/>
    <sheet name="009" sheetId="16" r:id="rId17"/>
    <sheet name="010" sheetId="17" r:id="rId18"/>
    <sheet name="011" sheetId="18" r:id="rId19"/>
    <sheet name="012" sheetId="19" r:id="rId20"/>
    <sheet name="013" sheetId="20" r:id="rId21"/>
    <sheet name="014" sheetId="21" r:id="rId22"/>
    <sheet name="015" sheetId="22" r:id="rId23"/>
    <sheet name="016" sheetId="23" r:id="rId24"/>
    <sheet name="017" sheetId="24" r:id="rId25"/>
    <sheet name="018" sheetId="25" r:id="rId26"/>
    <sheet name="019" sheetId="26" r:id="rId27"/>
    <sheet name="020" sheetId="27" r:id="rId28"/>
    <sheet name="021" sheetId="28" r:id="rId29"/>
    <sheet name="022" sheetId="29" r:id="rId30"/>
    <sheet name="023" sheetId="30" r:id="rId31"/>
    <sheet name="024" sheetId="31" r:id="rId32"/>
    <sheet name="025" sheetId="32" r:id="rId33"/>
    <sheet name="026" sheetId="33" r:id="rId34"/>
    <sheet name="027" sheetId="34" r:id="rId35"/>
    <sheet name="028" sheetId="35" r:id="rId36"/>
    <sheet name="029" sheetId="36" r:id="rId37"/>
  </sheets>
  <definedNames>
    <definedName name="_xlnm._FilterDatabase" localSheetId="8" hidden="1">'001'!$A$5:$H$182</definedName>
    <definedName name="_xlnm._FilterDatabase" localSheetId="9" hidden="1">'002'!$A$5:$H$62</definedName>
    <definedName name="_xlnm._FilterDatabase" localSheetId="10" hidden="1">'003'!$A$5:$H$97</definedName>
    <definedName name="_xlnm._FilterDatabase" localSheetId="11" hidden="1">'004'!$A$5:$H$133</definedName>
    <definedName name="_xlnm._FilterDatabase" localSheetId="12" hidden="1">'005'!$A$5:$H$67</definedName>
    <definedName name="_xlnm._FilterDatabase" localSheetId="13" hidden="1">'006'!$A$5:$H$120</definedName>
    <definedName name="_xlnm._FilterDatabase" localSheetId="14" hidden="1">'007'!$A$5:$H$40</definedName>
    <definedName name="_xlnm._FilterDatabase" localSheetId="15" hidden="1">'008'!$A$5:$H$55</definedName>
    <definedName name="_xlnm._FilterDatabase" localSheetId="16" hidden="1">'009'!$A$5:$H$89</definedName>
    <definedName name="_xlnm._FilterDatabase" localSheetId="17" hidden="1">'010'!$A$5:$H$27</definedName>
    <definedName name="_xlnm._FilterDatabase" localSheetId="18" hidden="1">'011'!$A$5:$H$52</definedName>
    <definedName name="_xlnm._FilterDatabase" localSheetId="20" hidden="1">'013'!$A$5:$H$25</definedName>
    <definedName name="_xlnm._FilterDatabase" localSheetId="21" hidden="1">'014'!$A$5:$H$44</definedName>
    <definedName name="_xlnm._FilterDatabase" localSheetId="22" hidden="1">'015'!$A$5:$H$18</definedName>
    <definedName name="_xlnm._FilterDatabase" localSheetId="23" hidden="1">'016'!$A$5:$H$50</definedName>
    <definedName name="_xlnm._FilterDatabase" localSheetId="24" hidden="1">'017'!$A$5:$H$49</definedName>
    <definedName name="_xlnm._FilterDatabase" localSheetId="25" hidden="1">'018'!$A$5:$H$32</definedName>
    <definedName name="_xlnm._FilterDatabase" localSheetId="27" hidden="1">'020'!$A$5:$H$42</definedName>
    <definedName name="_xlnm._FilterDatabase" localSheetId="28" hidden="1">'021'!$A$5:$H$95</definedName>
    <definedName name="_xlnm._FilterDatabase" localSheetId="29" hidden="1">'022'!$A$5:$H$40</definedName>
    <definedName name="_xlnm._FilterDatabase" localSheetId="30" hidden="1">'023'!$A$5:$H$28</definedName>
    <definedName name="_xlnm._FilterDatabase" localSheetId="31" hidden="1">'024'!$A$5:$H$25</definedName>
    <definedName name="_xlnm._FilterDatabase" localSheetId="33" hidden="1">'026'!$A$5:$H$27</definedName>
    <definedName name="_xlnm._FilterDatabase" localSheetId="34" hidden="1">'027'!$A$5:$H$34</definedName>
    <definedName name="_xlnm._FilterDatabase" localSheetId="35" hidden="1">'028'!$A$5:$H$71</definedName>
    <definedName name="_xlnm._FilterDatabase" localSheetId="36" hidden="1">'029'!$A$5:$H$44</definedName>
    <definedName name="_xlnm._FilterDatabase" localSheetId="19" hidden="1">'012'!$A$5:$H$20</definedName>
    <definedName name="_xlnm.Print_Area" localSheetId="8">'001'!$A$1:$H$182</definedName>
    <definedName name="_xlnm.Print_Area" localSheetId="9">'002'!$A$1:$H$62</definedName>
    <definedName name="_xlnm.Print_Area" localSheetId="10">'003'!$A$1:$H$97</definedName>
    <definedName name="_xlnm.Print_Area" localSheetId="11">'004'!$A$1:$H$133</definedName>
    <definedName name="_xlnm.Print_Area" localSheetId="12">'005'!$A$1:$H$67</definedName>
    <definedName name="_xlnm.Print_Area" localSheetId="13">'006'!$A$1:$H$120</definedName>
    <definedName name="_xlnm.Print_Area" localSheetId="14">'007'!$A$1:$H$40</definedName>
    <definedName name="_xlnm.Print_Area" localSheetId="15">'008'!$A$1:$H$55</definedName>
    <definedName name="_xlnm.Print_Area" localSheetId="16">'009'!$A$1:$H$89</definedName>
    <definedName name="_xlnm.Print_Area" localSheetId="17">'010'!$A$1:$H$27</definedName>
    <definedName name="_xlnm.Print_Area" localSheetId="18">'011'!$A$1:$H$52</definedName>
    <definedName name="_xlnm.Print_Area" localSheetId="19">'012'!$A$1:$H$20</definedName>
    <definedName name="_xlnm.Print_Area" localSheetId="20">'013'!$A$1:$H$25</definedName>
    <definedName name="_xlnm.Print_Area" localSheetId="21">'014'!$A$1:$H$44</definedName>
    <definedName name="_xlnm.Print_Area" localSheetId="22">'015'!$A$1:$H$18</definedName>
    <definedName name="_xlnm.Print_Area" localSheetId="23">'016'!$A$1:$H$50</definedName>
    <definedName name="_xlnm.Print_Area" localSheetId="24">'017'!$A$1:$H$49</definedName>
    <definedName name="_xlnm.Print_Area" localSheetId="25">'018'!$A$1:$H$32</definedName>
    <definedName name="_xlnm.Print_Area" localSheetId="26">'019'!$A$1:$H$15</definedName>
    <definedName name="_xlnm.Print_Area" localSheetId="27">'020'!$A$1:$H$42</definedName>
    <definedName name="_xlnm.Print_Area" localSheetId="28">'021'!$A$1:$H$95</definedName>
    <definedName name="_xlnm.Print_Area" localSheetId="29">'022'!$A$1:$H$40</definedName>
    <definedName name="_xlnm.Print_Area" localSheetId="30">'023'!$A$1:$H$28</definedName>
    <definedName name="_xlnm.Print_Area" localSheetId="31">'024'!$A$1:$H$25</definedName>
    <definedName name="_xlnm.Print_Area" localSheetId="32">'025'!$A$1:$H$24</definedName>
    <definedName name="_xlnm.Print_Area" localSheetId="33">'026'!$A$1:$H$27</definedName>
    <definedName name="_xlnm.Print_Area" localSheetId="34">'027'!$A$1:$H$34</definedName>
    <definedName name="_xlnm.Print_Area" localSheetId="35">'028'!$A$1:$H$71</definedName>
    <definedName name="_xlnm.Print_Area" localSheetId="36">'029'!$A$1:$H$44</definedName>
    <definedName name="_xlnm.Print_Area" localSheetId="5">'demonstrativo BDI'!$A$1:$D$25</definedName>
    <definedName name="_xlnm.Print_Area" localSheetId="0">'estimativa de custos lote 2'!$A$1:$I$93</definedName>
    <definedName name="_xlnm.Print_Area" localSheetId="4">insumos!$A$1:$E$38</definedName>
    <definedName name="_xlnm.Print_Area" localSheetId="7">'RESUMO DETALHADO'!$A$1:$G$35</definedName>
    <definedName name="_xlnm.Print_Area" localSheetId="6">'RESUMO POR BAIRROS'!$A$1:$D$35</definedName>
    <definedName name="_xlnm.Print_Area" localSheetId="3">'veículo passeio'!$A$1:$H$98</definedName>
    <definedName name="Print_Area_0" localSheetId="8">'001'!$A$1:$H$181</definedName>
    <definedName name="Print_Area_0" localSheetId="9">'002'!$A$1:$H$61</definedName>
    <definedName name="Print_Area_0" localSheetId="10">'003'!$A$1:$H$96</definedName>
    <definedName name="Print_Area_0" localSheetId="11">'004'!$A$1:$H$132</definedName>
    <definedName name="Print_Area_0" localSheetId="12">'005'!$A$1:$H$66</definedName>
    <definedName name="Print_Area_0" localSheetId="13">'006'!$A$1:$H$119</definedName>
    <definedName name="Print_Area_0" localSheetId="14">'007'!$A$1:$H$39</definedName>
    <definedName name="Print_Area_0" localSheetId="15">'008'!$A$1:$H$54</definedName>
    <definedName name="Print_Area_0" localSheetId="16">'009'!$A$1:$H$88</definedName>
    <definedName name="Print_Area_0" localSheetId="17">'010'!$A$1:$H$26</definedName>
    <definedName name="Print_Area_0" localSheetId="18">'011'!$A$1:$H$51</definedName>
    <definedName name="Print_Area_0" localSheetId="19">'012'!$A$1:$H$19</definedName>
    <definedName name="Print_Area_0" localSheetId="20">'013'!$A$1:$H$24</definedName>
    <definedName name="Print_Area_0" localSheetId="21">'014'!$A$1:$H$43</definedName>
    <definedName name="Print_Area_0" localSheetId="22">'015'!$A$1:$H$17</definedName>
    <definedName name="Print_Area_0" localSheetId="23">'016'!$A$1:$H$49</definedName>
    <definedName name="Print_Area_0" localSheetId="24">'017'!$A$1:$H$48</definedName>
    <definedName name="Print_Area_0" localSheetId="25">'018'!$A$1:$H$31</definedName>
    <definedName name="Print_Area_0" localSheetId="26">'019'!$A$1:$H$14</definedName>
    <definedName name="Print_Area_0" localSheetId="27">'020'!$A$1:$H$41</definedName>
    <definedName name="Print_Area_0" localSheetId="28">'021'!$A$1:$H$94</definedName>
    <definedName name="Print_Area_0" localSheetId="29">'022'!$A$1:$H$39</definedName>
    <definedName name="Print_Area_0" localSheetId="30">'023'!$A$1:$H$27</definedName>
    <definedName name="Print_Area_0" localSheetId="31">'024'!$A$1:$H$24</definedName>
    <definedName name="Print_Area_0" localSheetId="32">'025'!$A$1:$H$24</definedName>
    <definedName name="Print_Area_0" localSheetId="33">'026'!$A$1:$H$26</definedName>
    <definedName name="Print_Area_0" localSheetId="34">'027'!$A$1:$H$33</definedName>
    <definedName name="Print_Area_0" localSheetId="35">'028'!$A$1:$H$70</definedName>
    <definedName name="Print_Area_0" localSheetId="36">'029'!$A$1:$H$43</definedName>
    <definedName name="Print_Area_0" localSheetId="5">'demonstrativo BDI'!$A$1:$D$25</definedName>
    <definedName name="Print_Area_0" localSheetId="0">'estimativa de custos lote 2'!$A$1:$I$93</definedName>
    <definedName name="Print_Area_0" localSheetId="4">insumos!$A$1:$E$38</definedName>
    <definedName name="Print_Area_0" localSheetId="7">'RESUMO DETALHADO'!$A$1:$C$35</definedName>
    <definedName name="Print_Area_0" localSheetId="6">'RESUMO POR BAIRROS'!$A$1:$D$35</definedName>
    <definedName name="Print_Area_0" localSheetId="3">'veículo passeio'!$A$1:$H$98</definedName>
    <definedName name="Print_Area_0_0" localSheetId="8">'001'!$A$1:$H$181</definedName>
    <definedName name="Print_Area_0_0" localSheetId="9">'002'!$A$1:$H$61</definedName>
    <definedName name="Print_Area_0_0" localSheetId="10">'003'!$A$1:$H$96</definedName>
    <definedName name="Print_Area_0_0" localSheetId="11">'004'!$A$1:$H$132</definedName>
    <definedName name="Print_Area_0_0" localSheetId="12">'005'!$A$1:$H$66</definedName>
    <definedName name="Print_Area_0_0" localSheetId="13">'006'!$A$1:$H$119</definedName>
    <definedName name="Print_Area_0_0" localSheetId="14">'007'!$A$1:$H$39</definedName>
    <definedName name="Print_Area_0_0" localSheetId="15">'008'!$A$1:$H$54</definedName>
    <definedName name="Print_Area_0_0" localSheetId="16">'009'!$A$1:$H$88</definedName>
    <definedName name="Print_Area_0_0" localSheetId="17">'010'!$A$1:$H$26</definedName>
    <definedName name="Print_Area_0_0" localSheetId="18">'011'!$A$1:$H$51</definedName>
    <definedName name="Print_Area_0_0" localSheetId="19">'012'!$A$1:$H$19</definedName>
    <definedName name="Print_Area_0_0" localSheetId="20">'013'!$A$1:$H$24</definedName>
    <definedName name="Print_Area_0_0" localSheetId="21">'014'!$A$1:$H$43</definedName>
    <definedName name="Print_Area_0_0" localSheetId="22">'015'!$A$1:$H$17</definedName>
    <definedName name="Print_Area_0_0" localSheetId="23">'016'!$A$1:$H$49</definedName>
    <definedName name="Print_Area_0_0" localSheetId="24">'017'!$A$1:$H$48</definedName>
    <definedName name="Print_Area_0_0" localSheetId="25">'018'!$A$1:$H$31</definedName>
    <definedName name="Print_Area_0_0" localSheetId="26">'019'!$A$1:$H$14</definedName>
    <definedName name="Print_Area_0_0" localSheetId="27">'020'!$A$1:$H$41</definedName>
    <definedName name="Print_Area_0_0" localSheetId="28">'021'!$A$1:$H$94</definedName>
    <definedName name="Print_Area_0_0" localSheetId="29">'022'!$A$1:$H$39</definedName>
    <definedName name="Print_Area_0_0" localSheetId="30">'023'!$A$1:$H$27</definedName>
    <definedName name="Print_Area_0_0" localSheetId="31">'024'!$A$1:$H$24</definedName>
    <definedName name="Print_Area_0_0" localSheetId="32">'025'!$A$1:$H$24</definedName>
    <definedName name="Print_Area_0_0" localSheetId="33">'026'!$A$1:$H$26</definedName>
    <definedName name="Print_Area_0_0" localSheetId="34">'027'!$A$1:$H$33</definedName>
    <definedName name="Print_Area_0_0" localSheetId="35">'028'!$A$1:$H$70</definedName>
    <definedName name="Print_Area_0_0" localSheetId="36">'029'!$A$1:$H$43</definedName>
    <definedName name="Print_Area_0_0" localSheetId="5">'demonstrativo BDI'!$A$1:$D$25</definedName>
    <definedName name="Print_Area_0_0" localSheetId="0">'estimativa de custos lote 2'!$A$1:$I$93</definedName>
    <definedName name="Print_Area_0_0" localSheetId="4">insumos!$A$1:$E$38</definedName>
    <definedName name="Print_Area_0_0" localSheetId="7">'RESUMO DETALHADO'!$A$1:$C$35</definedName>
    <definedName name="Print_Area_0_0" localSheetId="6">'RESUMO POR BAIRROS'!$A$1:$D$35</definedName>
    <definedName name="Print_Area_0_0" localSheetId="3">'veículo passeio'!$A$1:$H$98</definedName>
    <definedName name="Print_Area_0_0_0" localSheetId="8">'001'!$A$1:$H$181</definedName>
    <definedName name="Print_Area_0_0_0" localSheetId="9">'002'!$A$1:$H$61</definedName>
    <definedName name="Print_Area_0_0_0" localSheetId="10">'003'!$A$1:$H$96</definedName>
    <definedName name="Print_Area_0_0_0" localSheetId="11">'004'!$A$1:$H$132</definedName>
    <definedName name="Print_Area_0_0_0" localSheetId="12">'005'!$A$1:$H$66</definedName>
    <definedName name="Print_Area_0_0_0" localSheetId="13">'006'!$A$1:$H$119</definedName>
    <definedName name="Print_Area_0_0_0" localSheetId="14">'007'!$A$1:$H$39</definedName>
    <definedName name="Print_Area_0_0_0" localSheetId="15">'008'!$A$1:$H$54</definedName>
    <definedName name="Print_Area_0_0_0" localSheetId="16">'009'!$A$1:$H$88</definedName>
    <definedName name="Print_Area_0_0_0" localSheetId="17">'010'!$A$1:$H$26</definedName>
    <definedName name="Print_Area_0_0_0" localSheetId="18">'011'!$A$1:$H$51</definedName>
    <definedName name="Print_Area_0_0_0" localSheetId="19">'012'!$A$1:$H$19</definedName>
    <definedName name="Print_Area_0_0_0" localSheetId="20">'013'!$A$1:$H$24</definedName>
    <definedName name="Print_Area_0_0_0" localSheetId="21">'014'!$A$1:$H$43</definedName>
    <definedName name="Print_Area_0_0_0" localSheetId="22">'015'!$A$1:$H$17</definedName>
    <definedName name="Print_Area_0_0_0" localSheetId="23">'016'!$A$1:$H$49</definedName>
    <definedName name="Print_Area_0_0_0" localSheetId="24">'017'!$A$1:$H$48</definedName>
    <definedName name="Print_Area_0_0_0" localSheetId="25">'018'!$A$1:$H$31</definedName>
    <definedName name="Print_Area_0_0_0" localSheetId="26">'019'!$A$1:$H$14</definedName>
    <definedName name="Print_Area_0_0_0" localSheetId="27">'020'!$A$1:$H$41</definedName>
    <definedName name="Print_Area_0_0_0" localSheetId="28">'021'!$A$1:$H$94</definedName>
    <definedName name="Print_Area_0_0_0" localSheetId="29">'022'!$A$1:$H$39</definedName>
    <definedName name="Print_Area_0_0_0" localSheetId="30">'023'!$A$1:$H$27</definedName>
    <definedName name="Print_Area_0_0_0" localSheetId="31">'024'!$A$1:$H$24</definedName>
    <definedName name="Print_Area_0_0_0" localSheetId="32">'025'!$A$1:$H$24</definedName>
    <definedName name="Print_Area_0_0_0" localSheetId="33">'026'!$A$1:$H$26</definedName>
    <definedName name="Print_Area_0_0_0" localSheetId="34">'027'!$A$1:$H$33</definedName>
    <definedName name="Print_Area_0_0_0" localSheetId="35">'028'!$A$1:$H$70</definedName>
    <definedName name="Print_Area_0_0_0" localSheetId="36">'029'!$A$1:$H$43</definedName>
    <definedName name="Print_Area_0_0_0" localSheetId="5">'demonstrativo BDI'!$A$1:$D$25</definedName>
    <definedName name="Print_Area_0_0_0" localSheetId="0">'estimativa de custos lote 2'!$A$1:$I$93</definedName>
    <definedName name="Print_Area_0_0_0" localSheetId="4">insumos!$A$1:$E$38</definedName>
    <definedName name="Print_Area_0_0_0" localSheetId="7">'RESUMO DETALHADO'!$A$1:$C$35</definedName>
    <definedName name="Print_Area_0_0_0" localSheetId="6">'RESUMO POR BAIRROS'!$A$1:$D$35</definedName>
    <definedName name="Print_Area_0_0_0" localSheetId="3">'veículo passeio'!$A$1:$H$98</definedName>
    <definedName name="Print_Area_0_0_0_0" localSheetId="8">'001'!$A$1:$H$181</definedName>
    <definedName name="Print_Area_0_0_0_0" localSheetId="9">'002'!$A$1:$H$61</definedName>
    <definedName name="Print_Area_0_0_0_0" localSheetId="10">'003'!$A$1:$H$96</definedName>
    <definedName name="Print_Area_0_0_0_0" localSheetId="11">'004'!$A$1:$H$132</definedName>
    <definedName name="Print_Area_0_0_0_0" localSheetId="12">'005'!$A$1:$H$66</definedName>
    <definedName name="Print_Area_0_0_0_0" localSheetId="13">'006'!$A$1:$H$119</definedName>
    <definedName name="Print_Area_0_0_0_0" localSheetId="14">'007'!$A$1:$H$39</definedName>
    <definedName name="Print_Area_0_0_0_0" localSheetId="15">'008'!$A$1:$H$54</definedName>
    <definedName name="Print_Area_0_0_0_0" localSheetId="16">'009'!$A$1:$H$88</definedName>
    <definedName name="Print_Area_0_0_0_0" localSheetId="17">'010'!$A$1:$H$26</definedName>
    <definedName name="Print_Area_0_0_0_0" localSheetId="18">'011'!$A$1:$H$51</definedName>
    <definedName name="Print_Area_0_0_0_0" localSheetId="19">'012'!$A$1:$H$19</definedName>
    <definedName name="Print_Area_0_0_0_0" localSheetId="20">'013'!$A$1:$H$24</definedName>
    <definedName name="Print_Area_0_0_0_0" localSheetId="21">'014'!$A$1:$H$43</definedName>
    <definedName name="Print_Area_0_0_0_0" localSheetId="22">'015'!$A$1:$H$17</definedName>
    <definedName name="Print_Area_0_0_0_0" localSheetId="23">'016'!$A$1:$H$49</definedName>
    <definedName name="Print_Area_0_0_0_0" localSheetId="24">'017'!$A$1:$H$48</definedName>
    <definedName name="Print_Area_0_0_0_0" localSheetId="25">'018'!$A$1:$H$31</definedName>
    <definedName name="Print_Area_0_0_0_0" localSheetId="26">'019'!$A$1:$H$14</definedName>
    <definedName name="Print_Area_0_0_0_0" localSheetId="27">'020'!$A$1:$H$41</definedName>
    <definedName name="Print_Area_0_0_0_0" localSheetId="28">'021'!$A$1:$H$94</definedName>
    <definedName name="Print_Area_0_0_0_0" localSheetId="29">'022'!$A$1:$H$39</definedName>
    <definedName name="Print_Area_0_0_0_0" localSheetId="30">'023'!$A$1:$H$27</definedName>
    <definedName name="Print_Area_0_0_0_0" localSheetId="31">'024'!$A$1:$H$24</definedName>
    <definedName name="Print_Area_0_0_0_0" localSheetId="32">'025'!$A$1:$H$24</definedName>
    <definedName name="Print_Area_0_0_0_0" localSheetId="33">'026'!$A$1:$H$26</definedName>
    <definedName name="Print_Area_0_0_0_0" localSheetId="34">'027'!$A$1:$H$33</definedName>
    <definedName name="Print_Area_0_0_0_0" localSheetId="35">'028'!$A$1:$H$70</definedName>
    <definedName name="Print_Area_0_0_0_0" localSheetId="36">'029'!$A$1:$H$43</definedName>
    <definedName name="Print_Area_0_0_0_0" localSheetId="5">'demonstrativo BDI'!$A$1:$D$25</definedName>
    <definedName name="Print_Area_0_0_0_0" localSheetId="0">'estimativa de custos lote 2'!$A$1:$I$93</definedName>
    <definedName name="Print_Area_0_0_0_0" localSheetId="4">insumos!$A$1:$E$38</definedName>
    <definedName name="Print_Area_0_0_0_0" localSheetId="7">'RESUMO DETALHADO'!$A$1:$C$35</definedName>
    <definedName name="Print_Area_0_0_0_0" localSheetId="6">'RESUMO POR BAIRROS'!$A$1:$D$35</definedName>
    <definedName name="Print_Area_0_0_0_0" localSheetId="3">'veículo passeio'!$A$1:$H$98</definedName>
    <definedName name="Print_Area_0_0_0_0_0" localSheetId="8">'001'!$A$1:$H$181</definedName>
    <definedName name="Print_Area_0_0_0_0_0" localSheetId="9">'002'!$A$1:$H$61</definedName>
    <definedName name="Print_Area_0_0_0_0_0" localSheetId="10">'003'!$A$1:$H$96</definedName>
    <definedName name="Print_Area_0_0_0_0_0" localSheetId="11">'004'!$A$1:$H$132</definedName>
    <definedName name="Print_Area_0_0_0_0_0" localSheetId="12">'005'!$A$1:$H$66</definedName>
    <definedName name="Print_Area_0_0_0_0_0" localSheetId="13">'006'!$A$1:$H$119</definedName>
    <definedName name="Print_Area_0_0_0_0_0" localSheetId="14">'007'!$A$1:$H$39</definedName>
    <definedName name="Print_Area_0_0_0_0_0" localSheetId="15">'008'!$A$1:$H$54</definedName>
    <definedName name="Print_Area_0_0_0_0_0" localSheetId="16">'009'!$A$1:$H$88</definedName>
    <definedName name="Print_Area_0_0_0_0_0" localSheetId="17">'010'!$A$1:$H$26</definedName>
    <definedName name="Print_Area_0_0_0_0_0" localSheetId="18">'011'!$A$1:$H$51</definedName>
    <definedName name="Print_Area_0_0_0_0_0" localSheetId="19">'012'!$A$1:$H$19</definedName>
    <definedName name="Print_Area_0_0_0_0_0" localSheetId="20">'013'!$A$1:$H$24</definedName>
    <definedName name="Print_Area_0_0_0_0_0" localSheetId="21">'014'!$A$1:$H$43</definedName>
    <definedName name="Print_Area_0_0_0_0_0" localSheetId="22">'015'!$A$1:$H$17</definedName>
    <definedName name="Print_Area_0_0_0_0_0" localSheetId="23">'016'!$A$1:$H$49</definedName>
    <definedName name="Print_Area_0_0_0_0_0" localSheetId="24">'017'!$A$1:$H$48</definedName>
    <definedName name="Print_Area_0_0_0_0_0" localSheetId="25">'018'!$A$1:$H$31</definedName>
    <definedName name="Print_Area_0_0_0_0_0" localSheetId="26">'019'!$A$1:$H$14</definedName>
    <definedName name="Print_Area_0_0_0_0_0" localSheetId="27">'020'!$A$1:$H$41</definedName>
    <definedName name="Print_Area_0_0_0_0_0" localSheetId="28">'021'!$A$1:$H$94</definedName>
    <definedName name="Print_Area_0_0_0_0_0" localSheetId="29">'022'!$A$1:$H$39</definedName>
    <definedName name="Print_Area_0_0_0_0_0" localSheetId="30">'023'!$A$1:$H$27</definedName>
    <definedName name="Print_Area_0_0_0_0_0" localSheetId="31">'024'!$A$1:$H$24</definedName>
    <definedName name="Print_Area_0_0_0_0_0" localSheetId="32">'025'!$A$1:$H$24</definedName>
    <definedName name="Print_Area_0_0_0_0_0" localSheetId="33">'026'!$A$1:$H$26</definedName>
    <definedName name="Print_Area_0_0_0_0_0" localSheetId="34">'027'!$A$1:$H$33</definedName>
    <definedName name="Print_Area_0_0_0_0_0" localSheetId="35">'028'!$A$1:$H$70</definedName>
    <definedName name="Print_Area_0_0_0_0_0" localSheetId="36">'029'!$A$1:$H$43</definedName>
    <definedName name="Print_Area_0_0_0_0_0" localSheetId="5">'demonstrativo BDI'!$A$1:$D$25</definedName>
    <definedName name="Print_Area_0_0_0_0_0" localSheetId="0">'estimativa de custos lote 2'!$A$1:$I$93</definedName>
    <definedName name="Print_Area_0_0_0_0_0" localSheetId="4">insumos!$A$1:$E$38</definedName>
    <definedName name="Print_Area_0_0_0_0_0" localSheetId="7">'RESUMO DETALHADO'!$A$1:$C$35</definedName>
    <definedName name="Print_Area_0_0_0_0_0" localSheetId="6">'RESUMO POR BAIRROS'!$A$1:$D$35</definedName>
    <definedName name="Print_Area_0_0_0_0_0" localSheetId="3">'veículo passeio'!$A$1:$H$98</definedName>
    <definedName name="Print_Area_0_0_0_0_0_0" localSheetId="8">'001'!$A$1:$H$181</definedName>
    <definedName name="Print_Area_0_0_0_0_0_0" localSheetId="9">'002'!$A$1:$H$61</definedName>
    <definedName name="Print_Area_0_0_0_0_0_0" localSheetId="10">'003'!$A$1:$H$96</definedName>
    <definedName name="Print_Area_0_0_0_0_0_0" localSheetId="11">'004'!$A$1:$H$132</definedName>
    <definedName name="Print_Area_0_0_0_0_0_0" localSheetId="12">'005'!$A$1:$H$66</definedName>
    <definedName name="Print_Area_0_0_0_0_0_0" localSheetId="13">'006'!$A$1:$H$119</definedName>
    <definedName name="Print_Area_0_0_0_0_0_0" localSheetId="14">'007'!$A$1:$H$39</definedName>
    <definedName name="Print_Area_0_0_0_0_0_0" localSheetId="15">'008'!$A$1:$H$54</definedName>
    <definedName name="Print_Area_0_0_0_0_0_0" localSheetId="16">'009'!$A$1:$H$88</definedName>
    <definedName name="Print_Area_0_0_0_0_0_0" localSheetId="17">'010'!$A$1:$H$26</definedName>
    <definedName name="Print_Area_0_0_0_0_0_0" localSheetId="18">'011'!$A$1:$H$51</definedName>
    <definedName name="Print_Area_0_0_0_0_0_0" localSheetId="19">'012'!$A$1:$H$19</definedName>
    <definedName name="Print_Area_0_0_0_0_0_0" localSheetId="20">'013'!$A$1:$H$24</definedName>
    <definedName name="Print_Area_0_0_0_0_0_0" localSheetId="21">'014'!$A$1:$H$43</definedName>
    <definedName name="Print_Area_0_0_0_0_0_0" localSheetId="22">'015'!$A$1:$H$17</definedName>
    <definedName name="Print_Area_0_0_0_0_0_0" localSheetId="23">'016'!$A$1:$H$49</definedName>
    <definedName name="Print_Area_0_0_0_0_0_0" localSheetId="24">'017'!$A$1:$H$48</definedName>
    <definedName name="Print_Area_0_0_0_0_0_0" localSheetId="25">'018'!$A$1:$H$31</definedName>
    <definedName name="Print_Area_0_0_0_0_0_0" localSheetId="26">'019'!$A$1:$H$14</definedName>
    <definedName name="Print_Area_0_0_0_0_0_0" localSheetId="27">'020'!$A$1:$H$41</definedName>
    <definedName name="Print_Area_0_0_0_0_0_0" localSheetId="28">'021'!$A$1:$H$94</definedName>
    <definedName name="Print_Area_0_0_0_0_0_0" localSheetId="29">'022'!$A$1:$H$39</definedName>
    <definedName name="Print_Area_0_0_0_0_0_0" localSheetId="30">'023'!$A$1:$H$27</definedName>
    <definedName name="Print_Area_0_0_0_0_0_0" localSheetId="31">'024'!$A$1:$H$24</definedName>
    <definedName name="Print_Area_0_0_0_0_0_0" localSheetId="32">'025'!$A$1:$H$24</definedName>
    <definedName name="Print_Area_0_0_0_0_0_0" localSheetId="33">'026'!$A$1:$H$26</definedName>
    <definedName name="Print_Area_0_0_0_0_0_0" localSheetId="34">'027'!$A$1:$H$33</definedName>
    <definedName name="Print_Area_0_0_0_0_0_0" localSheetId="35">'028'!$A$1:$H$70</definedName>
    <definedName name="Print_Area_0_0_0_0_0_0" localSheetId="36">'029'!$A$1:$H$43</definedName>
    <definedName name="Print_Area_0_0_0_0_0_0" localSheetId="5">'demonstrativo BDI'!$A$1:$D$25</definedName>
    <definedName name="Print_Area_0_0_0_0_0_0" localSheetId="0">'estimativa de custos lote 2'!$A$1:$I$93</definedName>
    <definedName name="Print_Area_0_0_0_0_0_0" localSheetId="4">insumos!$A$1:$E$38</definedName>
    <definedName name="Print_Area_0_0_0_0_0_0" localSheetId="7">'RESUMO DETALHADO'!$A$1:$C$35</definedName>
    <definedName name="Print_Area_0_0_0_0_0_0" localSheetId="6">'RESUMO POR BAIRROS'!$A$1:$D$35</definedName>
    <definedName name="Print_Area_0_0_0_0_0_0" localSheetId="3">'veículo passeio'!$A$1:$H$98</definedName>
    <definedName name="Print_Area_0_0_0_0_0_0_0" localSheetId="8">'001'!$A$1:$H$181</definedName>
    <definedName name="Print_Area_0_0_0_0_0_0_0" localSheetId="9">'002'!$A$1:$H$61</definedName>
    <definedName name="Print_Area_0_0_0_0_0_0_0" localSheetId="10">'003'!$A$1:$H$96</definedName>
    <definedName name="Print_Area_0_0_0_0_0_0_0" localSheetId="11">'004'!$A$1:$H$132</definedName>
    <definedName name="Print_Area_0_0_0_0_0_0_0" localSheetId="12">'005'!$A$1:$H$66</definedName>
    <definedName name="Print_Area_0_0_0_0_0_0_0" localSheetId="13">'006'!$A$1:$H$119</definedName>
    <definedName name="Print_Area_0_0_0_0_0_0_0" localSheetId="14">'007'!$A$1:$H$39</definedName>
    <definedName name="Print_Area_0_0_0_0_0_0_0" localSheetId="15">'008'!$A$1:$H$54</definedName>
    <definedName name="Print_Area_0_0_0_0_0_0_0" localSheetId="16">'009'!$A$1:$H$88</definedName>
    <definedName name="Print_Area_0_0_0_0_0_0_0" localSheetId="17">'010'!$A$1:$H$26</definedName>
    <definedName name="Print_Area_0_0_0_0_0_0_0" localSheetId="18">'011'!$A$1:$H$51</definedName>
    <definedName name="Print_Area_0_0_0_0_0_0_0" localSheetId="19">'012'!$A$1:$H$19</definedName>
    <definedName name="Print_Area_0_0_0_0_0_0_0" localSheetId="20">'013'!$A$1:$H$24</definedName>
    <definedName name="Print_Area_0_0_0_0_0_0_0" localSheetId="21">'014'!$A$1:$H$43</definedName>
    <definedName name="Print_Area_0_0_0_0_0_0_0" localSheetId="22">'015'!$A$1:$H$17</definedName>
    <definedName name="Print_Area_0_0_0_0_0_0_0" localSheetId="23">'016'!$A$1:$H$49</definedName>
    <definedName name="Print_Area_0_0_0_0_0_0_0" localSheetId="24">'017'!$A$1:$H$48</definedName>
    <definedName name="Print_Area_0_0_0_0_0_0_0" localSheetId="25">'018'!$A$1:$H$31</definedName>
    <definedName name="Print_Area_0_0_0_0_0_0_0" localSheetId="26">'019'!$A$1:$H$14</definedName>
    <definedName name="Print_Area_0_0_0_0_0_0_0" localSheetId="27">'020'!$A$1:$H$41</definedName>
    <definedName name="Print_Area_0_0_0_0_0_0_0" localSheetId="28">'021'!$A$1:$H$94</definedName>
    <definedName name="Print_Area_0_0_0_0_0_0_0" localSheetId="29">'022'!$A$1:$H$39</definedName>
    <definedName name="Print_Area_0_0_0_0_0_0_0" localSheetId="30">'023'!$A$1:$H$27</definedName>
    <definedName name="Print_Area_0_0_0_0_0_0_0" localSheetId="31">'024'!$A$1:$H$24</definedName>
    <definedName name="Print_Area_0_0_0_0_0_0_0" localSheetId="32">'025'!$A$1:$H$24</definedName>
    <definedName name="Print_Area_0_0_0_0_0_0_0" localSheetId="33">'026'!$A$1:$H$26</definedName>
    <definedName name="Print_Area_0_0_0_0_0_0_0" localSheetId="34">'027'!$A$1:$H$33</definedName>
    <definedName name="Print_Area_0_0_0_0_0_0_0" localSheetId="35">'028'!$A$1:$H$70</definedName>
    <definedName name="Print_Area_0_0_0_0_0_0_0" localSheetId="36">'029'!$A$1:$H$43</definedName>
    <definedName name="Print_Area_0_0_0_0_0_0_0" localSheetId="5">'demonstrativo BDI'!$A$1:$D$25</definedName>
    <definedName name="Print_Area_0_0_0_0_0_0_0" localSheetId="0">'estimativa de custos lote 2'!$A$1:$I$93</definedName>
    <definedName name="Print_Area_0_0_0_0_0_0_0" localSheetId="4">insumos!$A$1:$E$38</definedName>
    <definedName name="Print_Area_0_0_0_0_0_0_0" localSheetId="7">'RESUMO DETALHADO'!$A$1:$C$35</definedName>
    <definedName name="Print_Area_0_0_0_0_0_0_0" localSheetId="6">'RESUMO POR BAIRROS'!$A$1:$D$35</definedName>
    <definedName name="Print_Area_0_0_0_0_0_0_0" localSheetId="3">'veículo passeio'!$A$1:$H$98</definedName>
    <definedName name="Print_Area_0_0_0_0_0_0_0_0" localSheetId="8">'001'!$A$1:$H$181</definedName>
    <definedName name="Print_Area_0_0_0_0_0_0_0_0" localSheetId="9">'002'!$A$1:$H$61</definedName>
    <definedName name="Print_Area_0_0_0_0_0_0_0_0" localSheetId="10">'003'!$A$1:$H$96</definedName>
    <definedName name="Print_Area_0_0_0_0_0_0_0_0" localSheetId="11">'004'!$A$1:$H$132</definedName>
    <definedName name="Print_Area_0_0_0_0_0_0_0_0" localSheetId="12">'005'!$A$1:$H$66</definedName>
    <definedName name="Print_Area_0_0_0_0_0_0_0_0" localSheetId="13">'006'!$A$1:$H$119</definedName>
    <definedName name="Print_Area_0_0_0_0_0_0_0_0" localSheetId="14">'007'!$A$1:$H$39</definedName>
    <definedName name="Print_Area_0_0_0_0_0_0_0_0" localSheetId="15">'008'!$A$1:$H$54</definedName>
    <definedName name="Print_Area_0_0_0_0_0_0_0_0" localSheetId="16">'009'!$A$1:$H$88</definedName>
    <definedName name="Print_Area_0_0_0_0_0_0_0_0" localSheetId="17">'010'!$A$1:$H$26</definedName>
    <definedName name="Print_Area_0_0_0_0_0_0_0_0" localSheetId="18">'011'!$A$1:$H$51</definedName>
    <definedName name="Print_Area_0_0_0_0_0_0_0_0" localSheetId="19">'012'!$A$1:$H$19</definedName>
    <definedName name="Print_Area_0_0_0_0_0_0_0_0" localSheetId="20">'013'!$A$1:$H$24</definedName>
    <definedName name="Print_Area_0_0_0_0_0_0_0_0" localSheetId="21">'014'!$A$1:$H$43</definedName>
    <definedName name="Print_Area_0_0_0_0_0_0_0_0" localSheetId="22">'015'!$A$1:$H$17</definedName>
    <definedName name="Print_Area_0_0_0_0_0_0_0_0" localSheetId="23">'016'!$A$1:$H$49</definedName>
    <definedName name="Print_Area_0_0_0_0_0_0_0_0" localSheetId="24">'017'!$A$1:$H$48</definedName>
    <definedName name="Print_Area_0_0_0_0_0_0_0_0" localSheetId="25">'018'!$A$1:$H$31</definedName>
    <definedName name="Print_Area_0_0_0_0_0_0_0_0" localSheetId="26">'019'!$A$1:$H$14</definedName>
    <definedName name="Print_Area_0_0_0_0_0_0_0_0" localSheetId="27">'020'!$A$1:$H$41</definedName>
    <definedName name="Print_Area_0_0_0_0_0_0_0_0" localSheetId="28">'021'!$A$1:$H$94</definedName>
    <definedName name="Print_Area_0_0_0_0_0_0_0_0" localSheetId="29">'022'!$A$1:$H$39</definedName>
    <definedName name="Print_Area_0_0_0_0_0_0_0_0" localSheetId="30">'023'!$A$1:$H$27</definedName>
    <definedName name="Print_Area_0_0_0_0_0_0_0_0" localSheetId="31">'024'!$A$1:$H$24</definedName>
    <definedName name="Print_Area_0_0_0_0_0_0_0_0" localSheetId="32">'025'!$A$1:$H$24</definedName>
    <definedName name="Print_Area_0_0_0_0_0_0_0_0" localSheetId="33">'026'!$A$1:$H$26</definedName>
    <definedName name="Print_Area_0_0_0_0_0_0_0_0" localSheetId="34">'027'!$A$1:$H$33</definedName>
    <definedName name="Print_Area_0_0_0_0_0_0_0_0" localSheetId="35">'028'!$A$1:$H$70</definedName>
    <definedName name="Print_Area_0_0_0_0_0_0_0_0" localSheetId="36">'029'!$A$1:$H$43</definedName>
    <definedName name="Print_Area_0_0_0_0_0_0_0_0" localSheetId="5">'demonstrativo BDI'!$A$1:$D$25</definedName>
    <definedName name="Print_Area_0_0_0_0_0_0_0_0" localSheetId="0">'estimativa de custos lote 2'!$A$1:$I$93</definedName>
    <definedName name="Print_Area_0_0_0_0_0_0_0_0" localSheetId="4">insumos!$A$1:$E$38</definedName>
    <definedName name="Print_Area_0_0_0_0_0_0_0_0" localSheetId="7">'RESUMO DETALHADO'!$A$1:$C$35</definedName>
    <definedName name="Print_Area_0_0_0_0_0_0_0_0" localSheetId="6">'RESUMO POR BAIRROS'!$A$1:$D$35</definedName>
    <definedName name="Print_Area_0_0_0_0_0_0_0_0" localSheetId="3">'veículo passeio'!$A$1:$H$98</definedName>
    <definedName name="Print_Area_0_0_0_0_0_0_0_0_0" localSheetId="8">'001'!$A$1:$H$181</definedName>
    <definedName name="Print_Area_0_0_0_0_0_0_0_0_0" localSheetId="9">'002'!$A$1:$H$61</definedName>
    <definedName name="Print_Area_0_0_0_0_0_0_0_0_0" localSheetId="10">'003'!$A$1:$H$96</definedName>
    <definedName name="Print_Area_0_0_0_0_0_0_0_0_0" localSheetId="11">'004'!$A$1:$H$132</definedName>
    <definedName name="Print_Area_0_0_0_0_0_0_0_0_0" localSheetId="12">'005'!$A$1:$H$66</definedName>
    <definedName name="Print_Area_0_0_0_0_0_0_0_0_0" localSheetId="13">'006'!$A$1:$H$119</definedName>
    <definedName name="Print_Area_0_0_0_0_0_0_0_0_0" localSheetId="14">'007'!$A$1:$H$39</definedName>
    <definedName name="Print_Area_0_0_0_0_0_0_0_0_0" localSheetId="15">'008'!$A$1:$H$54</definedName>
    <definedName name="Print_Area_0_0_0_0_0_0_0_0_0" localSheetId="16">'009'!$A$1:$H$88</definedName>
    <definedName name="Print_Area_0_0_0_0_0_0_0_0_0" localSheetId="17">'010'!$A$1:$H$26</definedName>
    <definedName name="Print_Area_0_0_0_0_0_0_0_0_0" localSheetId="18">'011'!$A$1:$H$51</definedName>
    <definedName name="Print_Area_0_0_0_0_0_0_0_0_0" localSheetId="19">'012'!$A$1:$H$19</definedName>
    <definedName name="Print_Area_0_0_0_0_0_0_0_0_0" localSheetId="20">'013'!$A$1:$H$24</definedName>
    <definedName name="Print_Area_0_0_0_0_0_0_0_0_0" localSheetId="21">'014'!$A$1:$H$43</definedName>
    <definedName name="Print_Area_0_0_0_0_0_0_0_0_0" localSheetId="22">'015'!$A$1:$H$17</definedName>
    <definedName name="Print_Area_0_0_0_0_0_0_0_0_0" localSheetId="23">'016'!$A$1:$H$49</definedName>
    <definedName name="Print_Area_0_0_0_0_0_0_0_0_0" localSheetId="24">'017'!$A$1:$H$48</definedName>
    <definedName name="Print_Area_0_0_0_0_0_0_0_0_0" localSheetId="25">'018'!$A$1:$H$31</definedName>
    <definedName name="Print_Area_0_0_0_0_0_0_0_0_0" localSheetId="26">'019'!$A$1:$H$14</definedName>
    <definedName name="Print_Area_0_0_0_0_0_0_0_0_0" localSheetId="27">'020'!$A$1:$H$41</definedName>
    <definedName name="Print_Area_0_0_0_0_0_0_0_0_0" localSheetId="28">'021'!$A$1:$H$94</definedName>
    <definedName name="Print_Area_0_0_0_0_0_0_0_0_0" localSheetId="29">'022'!$A$1:$H$39</definedName>
    <definedName name="Print_Area_0_0_0_0_0_0_0_0_0" localSheetId="30">'023'!$A$1:$H$27</definedName>
    <definedName name="Print_Area_0_0_0_0_0_0_0_0_0" localSheetId="31">'024'!$A$1:$H$24</definedName>
    <definedName name="Print_Area_0_0_0_0_0_0_0_0_0" localSheetId="32">'025'!$A$1:$H$24</definedName>
    <definedName name="Print_Area_0_0_0_0_0_0_0_0_0" localSheetId="33">'026'!$A$1:$H$26</definedName>
    <definedName name="Print_Area_0_0_0_0_0_0_0_0_0" localSheetId="34">'027'!$A$1:$H$33</definedName>
    <definedName name="Print_Area_0_0_0_0_0_0_0_0_0" localSheetId="35">'028'!$A$1:$H$70</definedName>
    <definedName name="Print_Area_0_0_0_0_0_0_0_0_0" localSheetId="36">'029'!$A$1:$H$43</definedName>
    <definedName name="Print_Area_0_0_0_0_0_0_0_0_0" localSheetId="5">'demonstrativo BDI'!$A$1:$D$25</definedName>
    <definedName name="Print_Area_0_0_0_0_0_0_0_0_0" localSheetId="0">'estimativa de custos lote 2'!$A$1:$I$93</definedName>
    <definedName name="Print_Area_0_0_0_0_0_0_0_0_0" localSheetId="4">insumos!$A$1:$E$38</definedName>
    <definedName name="Print_Area_0_0_0_0_0_0_0_0_0" localSheetId="7">'RESUMO DETALHADO'!$A$1:$C$35</definedName>
    <definedName name="Print_Area_0_0_0_0_0_0_0_0_0" localSheetId="6">'RESUMO POR BAIRROS'!$A$1:$D$35</definedName>
    <definedName name="Print_Area_0_0_0_0_0_0_0_0_0" localSheetId="3">'veículo passeio'!$A$1:$H$98</definedName>
    <definedName name="Print_Area_0_0_0_0_0_0_0_0_0_0" localSheetId="8">'001'!$A$1:$H$181</definedName>
    <definedName name="Print_Area_0_0_0_0_0_0_0_0_0_0" localSheetId="9">'002'!$A$1:$H$61</definedName>
    <definedName name="Print_Area_0_0_0_0_0_0_0_0_0_0" localSheetId="10">'003'!$A$1:$H$96</definedName>
    <definedName name="Print_Area_0_0_0_0_0_0_0_0_0_0" localSheetId="11">'004'!$A$1:$H$132</definedName>
    <definedName name="Print_Area_0_0_0_0_0_0_0_0_0_0" localSheetId="12">'005'!$A$1:$H$66</definedName>
    <definedName name="Print_Area_0_0_0_0_0_0_0_0_0_0" localSheetId="13">'006'!$A$1:$H$119</definedName>
    <definedName name="Print_Area_0_0_0_0_0_0_0_0_0_0" localSheetId="14">'007'!$A$1:$H$39</definedName>
    <definedName name="Print_Area_0_0_0_0_0_0_0_0_0_0" localSheetId="15">'008'!$A$1:$H$54</definedName>
    <definedName name="Print_Area_0_0_0_0_0_0_0_0_0_0" localSheetId="16">'009'!$A$1:$H$88</definedName>
    <definedName name="Print_Area_0_0_0_0_0_0_0_0_0_0" localSheetId="17">'010'!$A$1:$H$26</definedName>
    <definedName name="Print_Area_0_0_0_0_0_0_0_0_0_0" localSheetId="18">'011'!$A$1:$H$51</definedName>
    <definedName name="Print_Area_0_0_0_0_0_0_0_0_0_0" localSheetId="19">'012'!$A$1:$H$19</definedName>
    <definedName name="Print_Area_0_0_0_0_0_0_0_0_0_0" localSheetId="20">'013'!$A$1:$H$24</definedName>
    <definedName name="Print_Area_0_0_0_0_0_0_0_0_0_0" localSheetId="21">'014'!$A$1:$H$43</definedName>
    <definedName name="Print_Area_0_0_0_0_0_0_0_0_0_0" localSheetId="22">'015'!$A$1:$H$17</definedName>
    <definedName name="Print_Area_0_0_0_0_0_0_0_0_0_0" localSheetId="23">'016'!$A$1:$H$49</definedName>
    <definedName name="Print_Area_0_0_0_0_0_0_0_0_0_0" localSheetId="24">'017'!$A$1:$H$48</definedName>
    <definedName name="Print_Area_0_0_0_0_0_0_0_0_0_0" localSheetId="25">'018'!$A$1:$H$31</definedName>
    <definedName name="Print_Area_0_0_0_0_0_0_0_0_0_0" localSheetId="26">'019'!$A$1:$H$14</definedName>
    <definedName name="Print_Area_0_0_0_0_0_0_0_0_0_0" localSheetId="27">'020'!$A$1:$H$41</definedName>
    <definedName name="Print_Area_0_0_0_0_0_0_0_0_0_0" localSheetId="28">'021'!$A$1:$H$94</definedName>
    <definedName name="Print_Area_0_0_0_0_0_0_0_0_0_0" localSheetId="29">'022'!$A$1:$H$39</definedName>
    <definedName name="Print_Area_0_0_0_0_0_0_0_0_0_0" localSheetId="30">'023'!$A$1:$H$27</definedName>
    <definedName name="Print_Area_0_0_0_0_0_0_0_0_0_0" localSheetId="31">'024'!$A$1:$H$24</definedName>
    <definedName name="Print_Area_0_0_0_0_0_0_0_0_0_0" localSheetId="32">'025'!$A$1:$H$24</definedName>
    <definedName name="Print_Area_0_0_0_0_0_0_0_0_0_0" localSheetId="33">'026'!$A$1:$H$26</definedName>
    <definedName name="Print_Area_0_0_0_0_0_0_0_0_0_0" localSheetId="34">'027'!$A$1:$H$33</definedName>
    <definedName name="Print_Area_0_0_0_0_0_0_0_0_0_0" localSheetId="35">'028'!$A$1:$H$70</definedName>
    <definedName name="Print_Area_0_0_0_0_0_0_0_0_0_0" localSheetId="36">'029'!$A$1:$H$43</definedName>
    <definedName name="Print_Area_0_0_0_0_0_0_0_0_0_0" localSheetId="5">'demonstrativo BDI'!$A$1:$D$25</definedName>
    <definedName name="Print_Area_0_0_0_0_0_0_0_0_0_0" localSheetId="0">'estimativa de custos lote 2'!$A$1:$I$93</definedName>
    <definedName name="Print_Area_0_0_0_0_0_0_0_0_0_0" localSheetId="4">insumos!$A$1:$E$38</definedName>
    <definedName name="Print_Area_0_0_0_0_0_0_0_0_0_0" localSheetId="7">'RESUMO DETALHADO'!$A$1:$C$35</definedName>
    <definedName name="Print_Area_0_0_0_0_0_0_0_0_0_0" localSheetId="6">'RESUMO POR BAIRROS'!$A$1:$D$35</definedName>
    <definedName name="Print_Area_0_0_0_0_0_0_0_0_0_0" localSheetId="3">'veículo passeio'!$A$1:$H$98</definedName>
    <definedName name="Print_Area_0_0_0_0_0_0_0_0_0_0_0" localSheetId="8">'001'!$A$1:$H$181</definedName>
    <definedName name="Print_Area_0_0_0_0_0_0_0_0_0_0_0" localSheetId="9">'002'!$A$1:$H$61</definedName>
    <definedName name="Print_Area_0_0_0_0_0_0_0_0_0_0_0" localSheetId="10">'003'!$A$1:$H$96</definedName>
    <definedName name="Print_Area_0_0_0_0_0_0_0_0_0_0_0" localSheetId="11">'004'!$A$1:$H$132</definedName>
    <definedName name="Print_Area_0_0_0_0_0_0_0_0_0_0_0" localSheetId="12">'005'!$A$1:$H$66</definedName>
    <definedName name="Print_Area_0_0_0_0_0_0_0_0_0_0_0" localSheetId="13">'006'!$A$1:$H$119</definedName>
    <definedName name="Print_Area_0_0_0_0_0_0_0_0_0_0_0" localSheetId="14">'007'!$A$1:$H$39</definedName>
    <definedName name="Print_Area_0_0_0_0_0_0_0_0_0_0_0" localSheetId="15">'008'!$A$1:$H$54</definedName>
    <definedName name="Print_Area_0_0_0_0_0_0_0_0_0_0_0" localSheetId="16">'009'!$A$1:$H$88</definedName>
    <definedName name="Print_Area_0_0_0_0_0_0_0_0_0_0_0" localSheetId="17">'010'!$A$1:$H$26</definedName>
    <definedName name="Print_Area_0_0_0_0_0_0_0_0_0_0_0" localSheetId="18">'011'!$A$1:$H$51</definedName>
    <definedName name="Print_Area_0_0_0_0_0_0_0_0_0_0_0" localSheetId="19">'012'!$A$1:$H$19</definedName>
    <definedName name="Print_Area_0_0_0_0_0_0_0_0_0_0_0" localSheetId="20">'013'!$A$1:$H$24</definedName>
    <definedName name="Print_Area_0_0_0_0_0_0_0_0_0_0_0" localSheetId="21">'014'!$A$1:$H$43</definedName>
    <definedName name="Print_Area_0_0_0_0_0_0_0_0_0_0_0" localSheetId="22">'015'!$A$1:$H$17</definedName>
    <definedName name="Print_Area_0_0_0_0_0_0_0_0_0_0_0" localSheetId="23">'016'!$A$1:$H$49</definedName>
    <definedName name="Print_Area_0_0_0_0_0_0_0_0_0_0_0" localSheetId="24">'017'!$A$1:$H$48</definedName>
    <definedName name="Print_Area_0_0_0_0_0_0_0_0_0_0_0" localSheetId="25">'018'!$A$1:$H$31</definedName>
    <definedName name="Print_Area_0_0_0_0_0_0_0_0_0_0_0" localSheetId="26">'019'!$A$1:$H$14</definedName>
    <definedName name="Print_Area_0_0_0_0_0_0_0_0_0_0_0" localSheetId="27">'020'!$A$1:$H$41</definedName>
    <definedName name="Print_Area_0_0_0_0_0_0_0_0_0_0_0" localSheetId="28">'021'!$A$1:$H$94</definedName>
    <definedName name="Print_Area_0_0_0_0_0_0_0_0_0_0_0" localSheetId="29">'022'!$A$1:$H$39</definedName>
    <definedName name="Print_Area_0_0_0_0_0_0_0_0_0_0_0" localSheetId="30">'023'!$A$1:$H$27</definedName>
    <definedName name="Print_Area_0_0_0_0_0_0_0_0_0_0_0" localSheetId="31">'024'!$A$1:$H$24</definedName>
    <definedName name="Print_Area_0_0_0_0_0_0_0_0_0_0_0" localSheetId="32">'025'!$A$1:$H$24</definedName>
    <definedName name="Print_Area_0_0_0_0_0_0_0_0_0_0_0" localSheetId="33">'026'!$A$1:$H$26</definedName>
    <definedName name="Print_Area_0_0_0_0_0_0_0_0_0_0_0" localSheetId="34">'027'!$A$1:$H$33</definedName>
    <definedName name="Print_Area_0_0_0_0_0_0_0_0_0_0_0" localSheetId="35">'028'!$A$1:$H$70</definedName>
    <definedName name="Print_Area_0_0_0_0_0_0_0_0_0_0_0" localSheetId="36">'029'!$A$1:$H$43</definedName>
    <definedName name="Print_Area_0_0_0_0_0_0_0_0_0_0_0" localSheetId="5">'demonstrativo BDI'!$A$1:$D$25</definedName>
    <definedName name="Print_Area_0_0_0_0_0_0_0_0_0_0_0" localSheetId="0">'estimativa de custos lote 2'!$A$1:$I$93</definedName>
    <definedName name="Print_Area_0_0_0_0_0_0_0_0_0_0_0" localSheetId="4">insumos!$A$1:$E$38</definedName>
    <definedName name="Print_Area_0_0_0_0_0_0_0_0_0_0_0" localSheetId="7">'RESUMO DETALHADO'!$A$1:$C$35</definedName>
    <definedName name="Print_Area_0_0_0_0_0_0_0_0_0_0_0" localSheetId="6">'RESUMO POR BAIRROS'!$A$1:$D$35</definedName>
    <definedName name="Print_Area_0_0_0_0_0_0_0_0_0_0_0" localSheetId="3">'veículo passeio'!$A$1:$H$98</definedName>
    <definedName name="Print_Area_0_0_0_0_0_0_0_0_0_0_0_0" localSheetId="8">'001'!$A$1:$H$181</definedName>
    <definedName name="Print_Area_0_0_0_0_0_0_0_0_0_0_0_0" localSheetId="9">'002'!$A$1:$H$61</definedName>
    <definedName name="Print_Area_0_0_0_0_0_0_0_0_0_0_0_0" localSheetId="10">'003'!$A$1:$H$96</definedName>
    <definedName name="Print_Area_0_0_0_0_0_0_0_0_0_0_0_0" localSheetId="11">'004'!$A$1:$H$132</definedName>
    <definedName name="Print_Area_0_0_0_0_0_0_0_0_0_0_0_0" localSheetId="12">'005'!$A$1:$H$66</definedName>
    <definedName name="Print_Area_0_0_0_0_0_0_0_0_0_0_0_0" localSheetId="13">'006'!$A$1:$H$119</definedName>
    <definedName name="Print_Area_0_0_0_0_0_0_0_0_0_0_0_0" localSheetId="14">'007'!$A$1:$H$39</definedName>
    <definedName name="Print_Area_0_0_0_0_0_0_0_0_0_0_0_0" localSheetId="15">'008'!$A$1:$H$54</definedName>
    <definedName name="Print_Area_0_0_0_0_0_0_0_0_0_0_0_0" localSheetId="16">'009'!$A$1:$H$88</definedName>
    <definedName name="Print_Area_0_0_0_0_0_0_0_0_0_0_0_0" localSheetId="17">'010'!$A$1:$H$26</definedName>
    <definedName name="Print_Area_0_0_0_0_0_0_0_0_0_0_0_0" localSheetId="18">'011'!$A$1:$H$51</definedName>
    <definedName name="Print_Area_0_0_0_0_0_0_0_0_0_0_0_0" localSheetId="19">'012'!$A$1:$H$19</definedName>
    <definedName name="Print_Area_0_0_0_0_0_0_0_0_0_0_0_0" localSheetId="20">'013'!$A$1:$H$24</definedName>
    <definedName name="Print_Area_0_0_0_0_0_0_0_0_0_0_0_0" localSheetId="21">'014'!$A$1:$H$43</definedName>
    <definedName name="Print_Area_0_0_0_0_0_0_0_0_0_0_0_0" localSheetId="22">'015'!$A$1:$H$17</definedName>
    <definedName name="Print_Area_0_0_0_0_0_0_0_0_0_0_0_0" localSheetId="23">'016'!$A$1:$H$49</definedName>
    <definedName name="Print_Area_0_0_0_0_0_0_0_0_0_0_0_0" localSheetId="24">'017'!$A$1:$H$48</definedName>
    <definedName name="Print_Area_0_0_0_0_0_0_0_0_0_0_0_0" localSheetId="25">'018'!$A$1:$H$31</definedName>
    <definedName name="Print_Area_0_0_0_0_0_0_0_0_0_0_0_0" localSheetId="26">'019'!$A$1:$H$14</definedName>
    <definedName name="Print_Area_0_0_0_0_0_0_0_0_0_0_0_0" localSheetId="27">'020'!$A$1:$H$41</definedName>
    <definedName name="Print_Area_0_0_0_0_0_0_0_0_0_0_0_0" localSheetId="28">'021'!$A$1:$H$94</definedName>
    <definedName name="Print_Area_0_0_0_0_0_0_0_0_0_0_0_0" localSheetId="29">'022'!$A$1:$H$39</definedName>
    <definedName name="Print_Area_0_0_0_0_0_0_0_0_0_0_0_0" localSheetId="30">'023'!$A$1:$H$27</definedName>
    <definedName name="Print_Area_0_0_0_0_0_0_0_0_0_0_0_0" localSheetId="31">'024'!$A$1:$H$24</definedName>
    <definedName name="Print_Area_0_0_0_0_0_0_0_0_0_0_0_0" localSheetId="32">'025'!$A$1:$H$24</definedName>
    <definedName name="Print_Area_0_0_0_0_0_0_0_0_0_0_0_0" localSheetId="33">'026'!$A$1:$H$26</definedName>
    <definedName name="Print_Area_0_0_0_0_0_0_0_0_0_0_0_0" localSheetId="34">'027'!$A$1:$H$33</definedName>
    <definedName name="Print_Area_0_0_0_0_0_0_0_0_0_0_0_0" localSheetId="35">'028'!$A$1:$H$70</definedName>
    <definedName name="Print_Area_0_0_0_0_0_0_0_0_0_0_0_0" localSheetId="36">'029'!$A$1:$H$43</definedName>
    <definedName name="Print_Area_0_0_0_0_0_0_0_0_0_0_0_0" localSheetId="5">'demonstrativo BDI'!$A$1:$D$25</definedName>
    <definedName name="Print_Area_0_0_0_0_0_0_0_0_0_0_0_0" localSheetId="0">'estimativa de custos lote 2'!$A$1:$I$93</definedName>
    <definedName name="Print_Area_0_0_0_0_0_0_0_0_0_0_0_0" localSheetId="4">insumos!$A$1:$E$38</definedName>
    <definedName name="Print_Area_0_0_0_0_0_0_0_0_0_0_0_0" localSheetId="7">'RESUMO DETALHADO'!$A$1:$C$35</definedName>
    <definedName name="Print_Area_0_0_0_0_0_0_0_0_0_0_0_0" localSheetId="6">'RESUMO POR BAIRROS'!$A$1:$D$35</definedName>
    <definedName name="Print_Area_0_0_0_0_0_0_0_0_0_0_0_0" localSheetId="3">'veículo passeio'!$A$1:$H$98</definedName>
    <definedName name="Print_Area_0_0_0_0_0_0_0_0_0_0_0_0_0" localSheetId="8">'001'!$A$1:$H$181</definedName>
    <definedName name="Print_Area_0_0_0_0_0_0_0_0_0_0_0_0_0" localSheetId="9">'002'!$A$1:$H$61</definedName>
    <definedName name="Print_Area_0_0_0_0_0_0_0_0_0_0_0_0_0" localSheetId="10">'003'!$A$1:$H$96</definedName>
    <definedName name="Print_Area_0_0_0_0_0_0_0_0_0_0_0_0_0" localSheetId="11">'004'!$A$1:$H$132</definedName>
    <definedName name="Print_Area_0_0_0_0_0_0_0_0_0_0_0_0_0" localSheetId="12">'005'!$A$1:$H$66</definedName>
    <definedName name="Print_Area_0_0_0_0_0_0_0_0_0_0_0_0_0" localSheetId="13">'006'!$A$1:$H$119</definedName>
    <definedName name="Print_Area_0_0_0_0_0_0_0_0_0_0_0_0_0" localSheetId="14">'007'!$A$1:$H$39</definedName>
    <definedName name="Print_Area_0_0_0_0_0_0_0_0_0_0_0_0_0" localSheetId="15">'008'!$A$1:$H$54</definedName>
    <definedName name="Print_Area_0_0_0_0_0_0_0_0_0_0_0_0_0" localSheetId="16">'009'!$A$1:$H$88</definedName>
    <definedName name="Print_Area_0_0_0_0_0_0_0_0_0_0_0_0_0" localSheetId="17">'010'!$A$1:$H$26</definedName>
    <definedName name="Print_Area_0_0_0_0_0_0_0_0_0_0_0_0_0" localSheetId="18">'011'!$A$1:$H$51</definedName>
    <definedName name="Print_Area_0_0_0_0_0_0_0_0_0_0_0_0_0" localSheetId="19">'012'!$A$1:$H$19</definedName>
    <definedName name="Print_Area_0_0_0_0_0_0_0_0_0_0_0_0_0" localSheetId="20">'013'!$A$1:$H$24</definedName>
    <definedName name="Print_Area_0_0_0_0_0_0_0_0_0_0_0_0_0" localSheetId="21">'014'!$A$1:$H$43</definedName>
    <definedName name="Print_Area_0_0_0_0_0_0_0_0_0_0_0_0_0" localSheetId="22">'015'!$A$1:$H$17</definedName>
    <definedName name="Print_Area_0_0_0_0_0_0_0_0_0_0_0_0_0" localSheetId="23">'016'!$A$1:$H$49</definedName>
    <definedName name="Print_Area_0_0_0_0_0_0_0_0_0_0_0_0_0" localSheetId="24">'017'!$A$1:$H$48</definedName>
    <definedName name="Print_Area_0_0_0_0_0_0_0_0_0_0_0_0_0" localSheetId="25">'018'!$A$1:$H$31</definedName>
    <definedName name="Print_Area_0_0_0_0_0_0_0_0_0_0_0_0_0" localSheetId="26">'019'!$A$1:$H$14</definedName>
    <definedName name="Print_Area_0_0_0_0_0_0_0_0_0_0_0_0_0" localSheetId="27">'020'!$A$1:$H$41</definedName>
    <definedName name="Print_Area_0_0_0_0_0_0_0_0_0_0_0_0_0" localSheetId="28">'021'!$A$1:$H$94</definedName>
    <definedName name="Print_Area_0_0_0_0_0_0_0_0_0_0_0_0_0" localSheetId="29">'022'!$A$1:$H$39</definedName>
    <definedName name="Print_Area_0_0_0_0_0_0_0_0_0_0_0_0_0" localSheetId="30">'023'!$A$1:$H$27</definedName>
    <definedName name="Print_Area_0_0_0_0_0_0_0_0_0_0_0_0_0" localSheetId="31">'024'!$A$1:$H$24</definedName>
    <definedName name="Print_Area_0_0_0_0_0_0_0_0_0_0_0_0_0" localSheetId="32">'025'!$A$1:$H$24</definedName>
    <definedName name="Print_Area_0_0_0_0_0_0_0_0_0_0_0_0_0" localSheetId="33">'026'!$A$1:$H$26</definedName>
    <definedName name="Print_Area_0_0_0_0_0_0_0_0_0_0_0_0_0" localSheetId="34">'027'!$A$1:$H$33</definedName>
    <definedName name="Print_Area_0_0_0_0_0_0_0_0_0_0_0_0_0" localSheetId="35">'028'!$A$1:$H$70</definedName>
    <definedName name="Print_Area_0_0_0_0_0_0_0_0_0_0_0_0_0" localSheetId="36">'029'!$A$1:$H$43</definedName>
    <definedName name="Print_Area_0_0_0_0_0_0_0_0_0_0_0_0_0" localSheetId="5">'demonstrativo BDI'!$A$1:$D$25</definedName>
    <definedName name="Print_Area_0_0_0_0_0_0_0_0_0_0_0_0_0" localSheetId="0">'estimativa de custos lote 2'!$A$1:$I$93</definedName>
    <definedName name="Print_Area_0_0_0_0_0_0_0_0_0_0_0_0_0" localSheetId="4">insumos!$A$1:$E$38</definedName>
    <definedName name="Print_Area_0_0_0_0_0_0_0_0_0_0_0_0_0" localSheetId="7">'RESUMO DETALHADO'!$A$1:$C$35</definedName>
    <definedName name="Print_Area_0_0_0_0_0_0_0_0_0_0_0_0_0" localSheetId="6">'RESUMO POR BAIRROS'!$A$1:$D$35</definedName>
    <definedName name="Print_Area_0_0_0_0_0_0_0_0_0_0_0_0_0" localSheetId="3">'veículo passeio'!$A$1:$H$98</definedName>
    <definedName name="Print_Area_0_0_0_0_0_0_0_0_0_0_0_0_0_0" localSheetId="8">'001'!$A$1:$H$181</definedName>
    <definedName name="Print_Area_0_0_0_0_0_0_0_0_0_0_0_0_0_0" localSheetId="9">'002'!$A$1:$H$61</definedName>
    <definedName name="Print_Area_0_0_0_0_0_0_0_0_0_0_0_0_0_0" localSheetId="10">'003'!$A$1:$H$96</definedName>
    <definedName name="Print_Area_0_0_0_0_0_0_0_0_0_0_0_0_0_0" localSheetId="11">'004'!$A$1:$H$132</definedName>
    <definedName name="Print_Area_0_0_0_0_0_0_0_0_0_0_0_0_0_0" localSheetId="12">'005'!$A$1:$H$66</definedName>
    <definedName name="Print_Area_0_0_0_0_0_0_0_0_0_0_0_0_0_0" localSheetId="13">'006'!$A$1:$H$119</definedName>
    <definedName name="Print_Area_0_0_0_0_0_0_0_0_0_0_0_0_0_0" localSheetId="14">'007'!$A$1:$H$39</definedName>
    <definedName name="Print_Area_0_0_0_0_0_0_0_0_0_0_0_0_0_0" localSheetId="15">'008'!$A$1:$H$54</definedName>
    <definedName name="Print_Area_0_0_0_0_0_0_0_0_0_0_0_0_0_0" localSheetId="16">'009'!$A$1:$H$88</definedName>
    <definedName name="Print_Area_0_0_0_0_0_0_0_0_0_0_0_0_0_0" localSheetId="17">'010'!$A$1:$H$26</definedName>
    <definedName name="Print_Area_0_0_0_0_0_0_0_0_0_0_0_0_0_0" localSheetId="18">'011'!$A$1:$H$51</definedName>
    <definedName name="Print_Area_0_0_0_0_0_0_0_0_0_0_0_0_0_0" localSheetId="19">'012'!$A$1:$H$19</definedName>
    <definedName name="Print_Area_0_0_0_0_0_0_0_0_0_0_0_0_0_0" localSheetId="20">'013'!$A$1:$H$24</definedName>
    <definedName name="Print_Area_0_0_0_0_0_0_0_0_0_0_0_0_0_0" localSheetId="21">'014'!$A$1:$H$43</definedName>
    <definedName name="Print_Area_0_0_0_0_0_0_0_0_0_0_0_0_0_0" localSheetId="22">'015'!$A$1:$H$17</definedName>
    <definedName name="Print_Area_0_0_0_0_0_0_0_0_0_0_0_0_0_0" localSheetId="23">'016'!$A$1:$H$49</definedName>
    <definedName name="Print_Area_0_0_0_0_0_0_0_0_0_0_0_0_0_0" localSheetId="24">'017'!$A$1:$H$48</definedName>
    <definedName name="Print_Area_0_0_0_0_0_0_0_0_0_0_0_0_0_0" localSheetId="25">'018'!$A$1:$H$31</definedName>
    <definedName name="Print_Area_0_0_0_0_0_0_0_0_0_0_0_0_0_0" localSheetId="26">'019'!$A$1:$H$14</definedName>
    <definedName name="Print_Area_0_0_0_0_0_0_0_0_0_0_0_0_0_0" localSheetId="27">'020'!$A$1:$H$41</definedName>
    <definedName name="Print_Area_0_0_0_0_0_0_0_0_0_0_0_0_0_0" localSheetId="28">'021'!$A$1:$H$94</definedName>
    <definedName name="Print_Area_0_0_0_0_0_0_0_0_0_0_0_0_0_0" localSheetId="29">'022'!$A$1:$H$39</definedName>
    <definedName name="Print_Area_0_0_0_0_0_0_0_0_0_0_0_0_0_0" localSheetId="30">'023'!$A$1:$H$27</definedName>
    <definedName name="Print_Area_0_0_0_0_0_0_0_0_0_0_0_0_0_0" localSheetId="31">'024'!$A$1:$H$24</definedName>
    <definedName name="Print_Area_0_0_0_0_0_0_0_0_0_0_0_0_0_0" localSheetId="32">'025'!$A$1:$H$24</definedName>
    <definedName name="Print_Area_0_0_0_0_0_0_0_0_0_0_0_0_0_0" localSheetId="33">'026'!$A$1:$H$26</definedName>
    <definedName name="Print_Area_0_0_0_0_0_0_0_0_0_0_0_0_0_0" localSheetId="34">'027'!$A$1:$H$33</definedName>
    <definedName name="Print_Area_0_0_0_0_0_0_0_0_0_0_0_0_0_0" localSheetId="35">'028'!$A$1:$H$70</definedName>
    <definedName name="Print_Area_0_0_0_0_0_0_0_0_0_0_0_0_0_0" localSheetId="36">'029'!$A$1:$H$43</definedName>
    <definedName name="Print_Area_0_0_0_0_0_0_0_0_0_0_0_0_0_0" localSheetId="5">'demonstrativo BDI'!$A$1:$D$25</definedName>
    <definedName name="Print_Area_0_0_0_0_0_0_0_0_0_0_0_0_0_0" localSheetId="0">'estimativa de custos lote 2'!$A$1:$I$93</definedName>
    <definedName name="Print_Area_0_0_0_0_0_0_0_0_0_0_0_0_0_0" localSheetId="4">insumos!$A$1:$E$38</definedName>
    <definedName name="Print_Area_0_0_0_0_0_0_0_0_0_0_0_0_0_0" localSheetId="7">'RESUMO DETALHADO'!$A$1:$C$35</definedName>
    <definedName name="Print_Area_0_0_0_0_0_0_0_0_0_0_0_0_0_0" localSheetId="6">'RESUMO POR BAIRROS'!$A$1:$D$35</definedName>
    <definedName name="Print_Area_0_0_0_0_0_0_0_0_0_0_0_0_0_0" localSheetId="3">'veículo passeio'!$A$1:$H$98</definedName>
    <definedName name="Print_Area_0_0_0_0_0_0_0_0_0_0_0_0_0_0_0" localSheetId="8">'001'!$A$1:$H$181</definedName>
    <definedName name="Print_Area_0_0_0_0_0_0_0_0_0_0_0_0_0_0_0" localSheetId="9">'002'!$A$1:$H$61</definedName>
    <definedName name="Print_Area_0_0_0_0_0_0_0_0_0_0_0_0_0_0_0" localSheetId="10">'003'!$A$1:$H$96</definedName>
    <definedName name="Print_Area_0_0_0_0_0_0_0_0_0_0_0_0_0_0_0" localSheetId="11">'004'!$A$1:$H$132</definedName>
    <definedName name="Print_Area_0_0_0_0_0_0_0_0_0_0_0_0_0_0_0" localSheetId="12">'005'!$A$1:$H$66</definedName>
    <definedName name="Print_Area_0_0_0_0_0_0_0_0_0_0_0_0_0_0_0" localSheetId="13">'006'!$A$1:$H$119</definedName>
    <definedName name="Print_Area_0_0_0_0_0_0_0_0_0_0_0_0_0_0_0" localSheetId="14">'007'!$A$1:$H$39</definedName>
    <definedName name="Print_Area_0_0_0_0_0_0_0_0_0_0_0_0_0_0_0" localSheetId="15">'008'!$A$1:$H$54</definedName>
    <definedName name="Print_Area_0_0_0_0_0_0_0_0_0_0_0_0_0_0_0" localSheetId="16">'009'!$A$1:$H$88</definedName>
    <definedName name="Print_Area_0_0_0_0_0_0_0_0_0_0_0_0_0_0_0" localSheetId="17">'010'!$A$1:$H$26</definedName>
    <definedName name="Print_Area_0_0_0_0_0_0_0_0_0_0_0_0_0_0_0" localSheetId="18">'011'!$A$1:$H$51</definedName>
    <definedName name="Print_Area_0_0_0_0_0_0_0_0_0_0_0_0_0_0_0" localSheetId="19">'012'!$A$1:$H$19</definedName>
    <definedName name="Print_Area_0_0_0_0_0_0_0_0_0_0_0_0_0_0_0" localSheetId="20">'013'!$A$1:$H$24</definedName>
    <definedName name="Print_Area_0_0_0_0_0_0_0_0_0_0_0_0_0_0_0" localSheetId="21">'014'!$A$1:$H$43</definedName>
    <definedName name="Print_Area_0_0_0_0_0_0_0_0_0_0_0_0_0_0_0" localSheetId="22">'015'!$A$1:$H$17</definedName>
    <definedName name="Print_Area_0_0_0_0_0_0_0_0_0_0_0_0_0_0_0" localSheetId="23">'016'!$A$1:$H$49</definedName>
    <definedName name="Print_Area_0_0_0_0_0_0_0_0_0_0_0_0_0_0_0" localSheetId="24">'017'!$A$1:$H$48</definedName>
    <definedName name="Print_Area_0_0_0_0_0_0_0_0_0_0_0_0_0_0_0" localSheetId="25">'018'!$A$1:$H$31</definedName>
    <definedName name="Print_Area_0_0_0_0_0_0_0_0_0_0_0_0_0_0_0" localSheetId="26">'019'!$A$1:$H$14</definedName>
    <definedName name="Print_Area_0_0_0_0_0_0_0_0_0_0_0_0_0_0_0" localSheetId="27">'020'!$A$1:$H$41</definedName>
    <definedName name="Print_Area_0_0_0_0_0_0_0_0_0_0_0_0_0_0_0" localSheetId="28">'021'!$A$1:$H$94</definedName>
    <definedName name="Print_Area_0_0_0_0_0_0_0_0_0_0_0_0_0_0_0" localSheetId="29">'022'!$A$1:$H$39</definedName>
    <definedName name="Print_Area_0_0_0_0_0_0_0_0_0_0_0_0_0_0_0" localSheetId="30">'023'!$A$1:$H$27</definedName>
    <definedName name="Print_Area_0_0_0_0_0_0_0_0_0_0_0_0_0_0_0" localSheetId="31">'024'!$A$1:$H$24</definedName>
    <definedName name="Print_Area_0_0_0_0_0_0_0_0_0_0_0_0_0_0_0" localSheetId="32">'025'!$A$1:$H$24</definedName>
    <definedName name="Print_Area_0_0_0_0_0_0_0_0_0_0_0_0_0_0_0" localSheetId="33">'026'!$A$1:$H$26</definedName>
    <definedName name="Print_Area_0_0_0_0_0_0_0_0_0_0_0_0_0_0_0" localSheetId="34">'027'!$A$1:$H$33</definedName>
    <definedName name="Print_Area_0_0_0_0_0_0_0_0_0_0_0_0_0_0_0" localSheetId="35">'028'!$A$1:$H$70</definedName>
    <definedName name="Print_Area_0_0_0_0_0_0_0_0_0_0_0_0_0_0_0" localSheetId="36">'029'!$A$1:$H$43</definedName>
    <definedName name="Print_Area_0_0_0_0_0_0_0_0_0_0_0_0_0_0_0" localSheetId="5">'demonstrativo BDI'!$A$1:$D$25</definedName>
    <definedName name="Print_Area_0_0_0_0_0_0_0_0_0_0_0_0_0_0_0" localSheetId="0">'estimativa de custos lote 2'!$A$1:$I$93</definedName>
    <definedName name="Print_Area_0_0_0_0_0_0_0_0_0_0_0_0_0_0_0" localSheetId="4">insumos!$A$1:$E$38</definedName>
    <definedName name="Print_Area_0_0_0_0_0_0_0_0_0_0_0_0_0_0_0" localSheetId="7">'RESUMO DETALHADO'!$A$1:$C$35</definedName>
    <definedName name="Print_Area_0_0_0_0_0_0_0_0_0_0_0_0_0_0_0" localSheetId="6">'RESUMO POR BAIRROS'!$A$1:$D$35</definedName>
    <definedName name="Print_Area_0_0_0_0_0_0_0_0_0_0_0_0_0_0_0" localSheetId="3">'veículo passeio'!$A$1:$H$98</definedName>
    <definedName name="Print_Area_0_0_0_0_0_0_0_0_0_0_0_0_0_0_0_0" localSheetId="8">'001'!$A$1:$H$181</definedName>
    <definedName name="Print_Area_0_0_0_0_0_0_0_0_0_0_0_0_0_0_0_0" localSheetId="9">'002'!$A$1:$H$61</definedName>
    <definedName name="Print_Area_0_0_0_0_0_0_0_0_0_0_0_0_0_0_0_0" localSheetId="10">'003'!$A$1:$H$96</definedName>
    <definedName name="Print_Area_0_0_0_0_0_0_0_0_0_0_0_0_0_0_0_0" localSheetId="11">'004'!$A$1:$H$132</definedName>
    <definedName name="Print_Area_0_0_0_0_0_0_0_0_0_0_0_0_0_0_0_0" localSheetId="12">'005'!$A$1:$H$66</definedName>
    <definedName name="Print_Area_0_0_0_0_0_0_0_0_0_0_0_0_0_0_0_0" localSheetId="13">'006'!$A$1:$H$119</definedName>
    <definedName name="Print_Area_0_0_0_0_0_0_0_0_0_0_0_0_0_0_0_0" localSheetId="14">'007'!$A$1:$H$39</definedName>
    <definedName name="Print_Area_0_0_0_0_0_0_0_0_0_0_0_0_0_0_0_0" localSheetId="15">'008'!$A$1:$H$54</definedName>
    <definedName name="Print_Area_0_0_0_0_0_0_0_0_0_0_0_0_0_0_0_0" localSheetId="16">'009'!$A$1:$H$88</definedName>
    <definedName name="Print_Area_0_0_0_0_0_0_0_0_0_0_0_0_0_0_0_0" localSheetId="17">'010'!$A$1:$H$26</definedName>
    <definedName name="Print_Area_0_0_0_0_0_0_0_0_0_0_0_0_0_0_0_0" localSheetId="18">'011'!$A$1:$H$51</definedName>
    <definedName name="Print_Area_0_0_0_0_0_0_0_0_0_0_0_0_0_0_0_0" localSheetId="19">'012'!$A$1:$H$19</definedName>
    <definedName name="Print_Area_0_0_0_0_0_0_0_0_0_0_0_0_0_0_0_0" localSheetId="20">'013'!$A$1:$H$24</definedName>
    <definedName name="Print_Area_0_0_0_0_0_0_0_0_0_0_0_0_0_0_0_0" localSheetId="21">'014'!$A$1:$H$43</definedName>
    <definedName name="Print_Area_0_0_0_0_0_0_0_0_0_0_0_0_0_0_0_0" localSheetId="22">'015'!$A$1:$H$17</definedName>
    <definedName name="Print_Area_0_0_0_0_0_0_0_0_0_0_0_0_0_0_0_0" localSheetId="23">'016'!$A$1:$H$49</definedName>
    <definedName name="Print_Area_0_0_0_0_0_0_0_0_0_0_0_0_0_0_0_0" localSheetId="24">'017'!$A$1:$H$48</definedName>
    <definedName name="Print_Area_0_0_0_0_0_0_0_0_0_0_0_0_0_0_0_0" localSheetId="25">'018'!$A$1:$H$31</definedName>
    <definedName name="Print_Area_0_0_0_0_0_0_0_0_0_0_0_0_0_0_0_0" localSheetId="26">'019'!$A$1:$H$14</definedName>
    <definedName name="Print_Area_0_0_0_0_0_0_0_0_0_0_0_0_0_0_0_0" localSheetId="27">'020'!$A$1:$H$41</definedName>
    <definedName name="Print_Area_0_0_0_0_0_0_0_0_0_0_0_0_0_0_0_0" localSheetId="28">'021'!$A$1:$H$94</definedName>
    <definedName name="Print_Area_0_0_0_0_0_0_0_0_0_0_0_0_0_0_0_0" localSheetId="29">'022'!$A$1:$H$39</definedName>
    <definedName name="Print_Area_0_0_0_0_0_0_0_0_0_0_0_0_0_0_0_0" localSheetId="30">'023'!$A$1:$H$27</definedName>
    <definedName name="Print_Area_0_0_0_0_0_0_0_0_0_0_0_0_0_0_0_0" localSheetId="31">'024'!$A$1:$H$24</definedName>
    <definedName name="Print_Area_0_0_0_0_0_0_0_0_0_0_0_0_0_0_0_0" localSheetId="32">'025'!$A$1:$H$24</definedName>
    <definedName name="Print_Area_0_0_0_0_0_0_0_0_0_0_0_0_0_0_0_0" localSheetId="33">'026'!$A$1:$H$26</definedName>
    <definedName name="Print_Area_0_0_0_0_0_0_0_0_0_0_0_0_0_0_0_0" localSheetId="34">'027'!$A$1:$H$33</definedName>
    <definedName name="Print_Area_0_0_0_0_0_0_0_0_0_0_0_0_0_0_0_0" localSheetId="35">'028'!$A$1:$H$70</definedName>
    <definedName name="Print_Area_0_0_0_0_0_0_0_0_0_0_0_0_0_0_0_0" localSheetId="36">'029'!$A$1:$H$43</definedName>
    <definedName name="Print_Area_0_0_0_0_0_0_0_0_0_0_0_0_0_0_0_0" localSheetId="5">'demonstrativo BDI'!$A$1:$D$25</definedName>
    <definedName name="Print_Area_0_0_0_0_0_0_0_0_0_0_0_0_0_0_0_0" localSheetId="0">'estimativa de custos lote 2'!$A$1:$I$93</definedName>
    <definedName name="Print_Area_0_0_0_0_0_0_0_0_0_0_0_0_0_0_0_0" localSheetId="4">insumos!$A$1:$E$38</definedName>
    <definedName name="Print_Area_0_0_0_0_0_0_0_0_0_0_0_0_0_0_0_0" localSheetId="7">'RESUMO DETALHADO'!$A$1:$C$35</definedName>
    <definedName name="Print_Area_0_0_0_0_0_0_0_0_0_0_0_0_0_0_0_0" localSheetId="6">'RESUMO POR BAIRROS'!$A$1:$D$35</definedName>
    <definedName name="Print_Area_0_0_0_0_0_0_0_0_0_0_0_0_0_0_0_0" localSheetId="3">'veículo passeio'!$A$1:$H$98</definedName>
    <definedName name="Print_Area_0_0_0_0_0_0_0_0_0_0_0_0_0_0_0_0_0" localSheetId="8">'001'!$A$1:$H$181</definedName>
    <definedName name="Print_Area_0_0_0_0_0_0_0_0_0_0_0_0_0_0_0_0_0" localSheetId="9">'002'!$A$1:$H$61</definedName>
    <definedName name="Print_Area_0_0_0_0_0_0_0_0_0_0_0_0_0_0_0_0_0" localSheetId="10">'003'!$A$1:$H$96</definedName>
    <definedName name="Print_Area_0_0_0_0_0_0_0_0_0_0_0_0_0_0_0_0_0" localSheetId="11">'004'!$A$1:$H$132</definedName>
    <definedName name="Print_Area_0_0_0_0_0_0_0_0_0_0_0_0_0_0_0_0_0" localSheetId="12">'005'!$A$1:$H$66</definedName>
    <definedName name="Print_Area_0_0_0_0_0_0_0_0_0_0_0_0_0_0_0_0_0" localSheetId="13">'006'!$A$1:$H$119</definedName>
    <definedName name="Print_Area_0_0_0_0_0_0_0_0_0_0_0_0_0_0_0_0_0" localSheetId="14">'007'!$A$1:$H$39</definedName>
    <definedName name="Print_Area_0_0_0_0_0_0_0_0_0_0_0_0_0_0_0_0_0" localSheetId="15">'008'!$A$1:$H$54</definedName>
    <definedName name="Print_Area_0_0_0_0_0_0_0_0_0_0_0_0_0_0_0_0_0" localSheetId="16">'009'!$A$1:$H$88</definedName>
    <definedName name="Print_Area_0_0_0_0_0_0_0_0_0_0_0_0_0_0_0_0_0" localSheetId="17">'010'!$A$1:$H$26</definedName>
    <definedName name="Print_Area_0_0_0_0_0_0_0_0_0_0_0_0_0_0_0_0_0" localSheetId="18">'011'!$A$1:$H$51</definedName>
    <definedName name="Print_Area_0_0_0_0_0_0_0_0_0_0_0_0_0_0_0_0_0" localSheetId="19">'012'!$A$1:$H$19</definedName>
    <definedName name="Print_Area_0_0_0_0_0_0_0_0_0_0_0_0_0_0_0_0_0" localSheetId="20">'013'!$A$1:$H$24</definedName>
    <definedName name="Print_Area_0_0_0_0_0_0_0_0_0_0_0_0_0_0_0_0_0" localSheetId="21">'014'!$A$1:$H$43</definedName>
    <definedName name="Print_Area_0_0_0_0_0_0_0_0_0_0_0_0_0_0_0_0_0" localSheetId="22">'015'!$A$1:$H$17</definedName>
    <definedName name="Print_Area_0_0_0_0_0_0_0_0_0_0_0_0_0_0_0_0_0" localSheetId="23">'016'!$A$1:$H$49</definedName>
    <definedName name="Print_Area_0_0_0_0_0_0_0_0_0_0_0_0_0_0_0_0_0" localSheetId="24">'017'!$A$1:$H$48</definedName>
    <definedName name="Print_Area_0_0_0_0_0_0_0_0_0_0_0_0_0_0_0_0_0" localSheetId="25">'018'!$A$1:$H$31</definedName>
    <definedName name="Print_Area_0_0_0_0_0_0_0_0_0_0_0_0_0_0_0_0_0" localSheetId="26">'019'!$A$1:$H$14</definedName>
    <definedName name="Print_Area_0_0_0_0_0_0_0_0_0_0_0_0_0_0_0_0_0" localSheetId="27">'020'!$A$1:$H$41</definedName>
    <definedName name="Print_Area_0_0_0_0_0_0_0_0_0_0_0_0_0_0_0_0_0" localSheetId="28">'021'!$A$1:$H$94</definedName>
    <definedName name="Print_Area_0_0_0_0_0_0_0_0_0_0_0_0_0_0_0_0_0" localSheetId="29">'022'!$A$1:$H$39</definedName>
    <definedName name="Print_Area_0_0_0_0_0_0_0_0_0_0_0_0_0_0_0_0_0" localSheetId="30">'023'!$A$1:$H$27</definedName>
    <definedName name="Print_Area_0_0_0_0_0_0_0_0_0_0_0_0_0_0_0_0_0" localSheetId="31">'024'!$A$1:$H$24</definedName>
    <definedName name="Print_Area_0_0_0_0_0_0_0_0_0_0_0_0_0_0_0_0_0" localSheetId="32">'025'!$A$1:$H$24</definedName>
    <definedName name="Print_Area_0_0_0_0_0_0_0_0_0_0_0_0_0_0_0_0_0" localSheetId="33">'026'!$A$1:$H$26</definedName>
    <definedName name="Print_Area_0_0_0_0_0_0_0_0_0_0_0_0_0_0_0_0_0" localSheetId="34">'027'!$A$1:$H$33</definedName>
    <definedName name="Print_Area_0_0_0_0_0_0_0_0_0_0_0_0_0_0_0_0_0" localSheetId="35">'028'!$A$1:$H$70</definedName>
    <definedName name="Print_Area_0_0_0_0_0_0_0_0_0_0_0_0_0_0_0_0_0" localSheetId="36">'029'!$A$1:$H$43</definedName>
    <definedName name="Print_Area_0_0_0_0_0_0_0_0_0_0_0_0_0_0_0_0_0" localSheetId="5">'demonstrativo BDI'!$A$1:$D$25</definedName>
    <definedName name="Print_Area_0_0_0_0_0_0_0_0_0_0_0_0_0_0_0_0_0" localSheetId="0">'estimativa de custos lote 2'!$A$1:$I$93</definedName>
    <definedName name="Print_Area_0_0_0_0_0_0_0_0_0_0_0_0_0_0_0_0_0" localSheetId="4">insumos!$A$1:$E$38</definedName>
    <definedName name="Print_Area_0_0_0_0_0_0_0_0_0_0_0_0_0_0_0_0_0" localSheetId="7">'RESUMO DETALHADO'!$A$1:$C$35</definedName>
    <definedName name="Print_Area_0_0_0_0_0_0_0_0_0_0_0_0_0_0_0_0_0" localSheetId="6">'RESUMO POR BAIRROS'!$A$1:$D$35</definedName>
    <definedName name="Print_Area_0_0_0_0_0_0_0_0_0_0_0_0_0_0_0_0_0" localSheetId="3">'veículo passeio'!$A$1:$H$98</definedName>
    <definedName name="Print_Titles_0" localSheetId="4">insumos!$21:$21</definedName>
    <definedName name="Print_Titles_0_0" localSheetId="4">insumos!$21:$21</definedName>
    <definedName name="Print_Titles_0_0_0" localSheetId="4">insumos!$21:$21</definedName>
    <definedName name="Print_Titles_0_0_0_0" localSheetId="4">insumos!$21:$21</definedName>
    <definedName name="Print_Titles_0_0_0_0_0" localSheetId="4">insumos!$21:$21</definedName>
    <definedName name="Print_Titles_0_0_0_0_0_0" localSheetId="4">insumos!$21:$21</definedName>
    <definedName name="Print_Titles_0_0_0_0_0_0_0" localSheetId="4">insumos!$21:$21</definedName>
    <definedName name="Print_Titles_0_0_0_0_0_0_0_0" localSheetId="4">insumos!$21:$21</definedName>
    <definedName name="Print_Titles_0_0_0_0_0_0_0_0_0" localSheetId="4">insumos!$21:$21</definedName>
    <definedName name="Print_Titles_0_0_0_0_0_0_0_0_0_0" localSheetId="4">insumos!$21:$21</definedName>
    <definedName name="Print_Titles_0_0_0_0_0_0_0_0_0_0_0" localSheetId="4">insumos!$21:$21</definedName>
    <definedName name="Print_Titles_0_0_0_0_0_0_0_0_0_0_0_0" localSheetId="4">insumos!$21:$21</definedName>
    <definedName name="Print_Titles_0_0_0_0_0_0_0_0_0_0_0_0_0" localSheetId="4">insumos!$21:$21</definedName>
    <definedName name="Print_Titles_0_0_0_0_0_0_0_0_0_0_0_0_0_0" localSheetId="4">insumos!$21:$21</definedName>
    <definedName name="Print_Titles_0_0_0_0_0_0_0_0_0_0_0_0_0_0_0" localSheetId="4">insumos!$21:$21</definedName>
    <definedName name="Print_Titles_0_0_0_0_0_0_0_0_0_0_0_0_0_0_0_0" localSheetId="4">insumos!$21:$21</definedName>
    <definedName name="Print_Titles_0_0_0_0_0_0_0_0_0_0_0_0_0_0_0_0_0" localSheetId="4">insumos!$21:$21</definedName>
    <definedName name="_xlnm.Print_Titles" localSheetId="4">insumos!$21:$21</definedName>
  </definedNames>
  <calcPr calcId="144525"/>
</workbook>
</file>

<file path=xl/sharedStrings.xml><?xml version="1.0" encoding="utf-8"?>
<sst xmlns="http://schemas.openxmlformats.org/spreadsheetml/2006/main" count="7237" uniqueCount="4495">
  <si>
    <t>ESTIMATIVA DE CUSTOS - LOTE 1</t>
  </si>
  <si>
    <t>Data: MARÇO.2013</t>
  </si>
  <si>
    <t>ITEM</t>
  </si>
  <si>
    <t>CÓDIGO EMLURB</t>
  </si>
  <si>
    <t>DISCRIMINAÇÃO</t>
  </si>
  <si>
    <t>UNIDADE</t>
  </si>
  <si>
    <t>QUANTIDADE</t>
  </si>
  <si>
    <t>CUSTO UNITÁRIO (R$)</t>
  </si>
  <si>
    <t>TOTAL (R$)</t>
  </si>
  <si>
    <t>1. Serviços Preliminares</t>
  </si>
  <si>
    <t>1.1</t>
  </si>
  <si>
    <t>03.01.070</t>
  </si>
  <si>
    <t>Demolição de Revestimento de Piso em Cimentado Inclusive Lastro de Concreto</t>
  </si>
  <si>
    <t>m²</t>
  </si>
  <si>
    <t>1.2</t>
  </si>
  <si>
    <t>03.01.160</t>
  </si>
  <si>
    <t>Demolição de Alvenaria de 1 Vez com Preparo para Remoção</t>
  </si>
  <si>
    <t>1.3</t>
  </si>
  <si>
    <t>03.01.200</t>
  </si>
  <si>
    <t>Demolição Manual de Concreto Simples</t>
  </si>
  <si>
    <t>m³</t>
  </si>
  <si>
    <t>1.4</t>
  </si>
  <si>
    <t>03.01.210</t>
  </si>
  <si>
    <t>Demolição Manual de Concreto Armado</t>
  </si>
  <si>
    <t>1.5</t>
  </si>
  <si>
    <t>03.01.220</t>
  </si>
  <si>
    <t>Demolição Manual de Pavimentação Asfáltica</t>
  </si>
  <si>
    <t>1.6</t>
  </si>
  <si>
    <t>03.01.222</t>
  </si>
  <si>
    <t>Demolição de Pavimentação Asfáltica com Utilização de Martelete Pneumático</t>
  </si>
  <si>
    <t>1.7</t>
  </si>
  <si>
    <t>03.01.230</t>
  </si>
  <si>
    <t>Demolição de Pavimentação em Paralelepípedo Sobre Areia</t>
  </si>
  <si>
    <t>1.8</t>
  </si>
  <si>
    <t>03.01.260</t>
  </si>
  <si>
    <t>Demolição de Meio-Fio</t>
  </si>
  <si>
    <t>m</t>
  </si>
  <si>
    <t>1.9</t>
  </si>
  <si>
    <t>03.01.270</t>
  </si>
  <si>
    <t>Demolição de Linha d'Água</t>
  </si>
  <si>
    <t>1.10</t>
  </si>
  <si>
    <t>02.01.200</t>
  </si>
  <si>
    <t>Serviço Topográfico de Pequeno Porte (Preço Mínimo), Diária de Uma Equipe com Topógrafo, Quatro Auxiliares, Teodolito, Nível Ótico, etc</t>
  </si>
  <si>
    <t>un</t>
  </si>
  <si>
    <t>1.11</t>
  </si>
  <si>
    <t>21.09.300</t>
  </si>
  <si>
    <t>Limpeza Manual de Canal ou Canaleta, Aberta ou com Tampa Móvel, Profundidade até 1,50m em Locais Próximos de Morros, Planícies ou Alagados, com Transporte Material Retirado dm Carro de Mão até 100m distancia e Carga em Caçamba Estacionaria e/ou Caminhão Basculante, Inclusive Mão de Obra com Insalubridade, Equipamento e Fardamento</t>
  </si>
  <si>
    <t>1.12</t>
  </si>
  <si>
    <t>21.12.020</t>
  </si>
  <si>
    <t>Arrancamento de Tubos de Galeria de Diâmetro 0,30m, Inclusive Escavação</t>
  </si>
  <si>
    <t>1.13</t>
  </si>
  <si>
    <t>21.12.030</t>
  </si>
  <si>
    <t>1.14</t>
  </si>
  <si>
    <t>21.12.050</t>
  </si>
  <si>
    <t>Arrancamento de Tubos de Galeria de Diâmetro 0,60m, Inclusive Escavação</t>
  </si>
  <si>
    <t>1.15</t>
  </si>
  <si>
    <t>21.12.070</t>
  </si>
  <si>
    <t>Arrancamento de Tubos de Galeria de Diâmetro 0,80m, Inclusive Escavação</t>
  </si>
  <si>
    <t>1.16</t>
  </si>
  <si>
    <t>21.12.090</t>
  </si>
  <si>
    <t>Arrancamento de Tubos de Galeria de Diâmetro 1,00m, Inclusive Escavação</t>
  </si>
  <si>
    <t>Subtotal 1. Serviços Preliminares</t>
  </si>
  <si>
    <t>2. Instalações Provisórias</t>
  </si>
  <si>
    <t>2.1</t>
  </si>
  <si>
    <t>03.03.045</t>
  </si>
  <si>
    <t>Fornecimento e Montagem de Tela de Sinalização Laranja (H=1,2m) Fixada em Montantes de Ferro de ½” ou em Barrotes de Madeira 3/3” Colocados sobre Base se Concreto Traço 1:4:8, Espaçados a Cada 2m, Inclusive Posterior Retirada e Reaproveitamento</t>
  </si>
  <si>
    <t>2.2</t>
  </si>
  <si>
    <t>03.03.055</t>
  </si>
  <si>
    <t>Fornecimento de Cavalete de Obra (Modelo AV-42/2000)</t>
  </si>
  <si>
    <t>2.3</t>
  </si>
  <si>
    <t>03.03.070</t>
  </si>
  <si>
    <t>Instalação de Gambiarra para Sinalização com 20m, Incluindo Lâmpada, Bocal e Balde a Cada 2m</t>
  </si>
  <si>
    <t>2.4</t>
  </si>
  <si>
    <t>03.03.090</t>
  </si>
  <si>
    <t>Fornecimento e Assentamento de Placa de Obra (Modelo AV-43/200)</t>
  </si>
  <si>
    <t>Subtotal 2.Instalações Provisórias</t>
  </si>
  <si>
    <t>3. Trabalhos em Terra</t>
  </si>
  <si>
    <t>3.1</t>
  </si>
  <si>
    <t>05.01.010</t>
  </si>
  <si>
    <t>Escavação Manual em Terra até 1,50m de Profundidade, Sem Escoramento</t>
  </si>
  <si>
    <t>3.2</t>
  </si>
  <si>
    <t>05.01.100</t>
  </si>
  <si>
    <t>Escavação Mecânica de Vala em Material de Primeira Categoria até 3,0m de Profundidade, Sem Escoramento.</t>
  </si>
  <si>
    <t>3.3</t>
  </si>
  <si>
    <t>04.02.120</t>
  </si>
  <si>
    <t>Transporte com Carro de Mão de Areia, Entulho ou Terra até 30m</t>
  </si>
  <si>
    <t>3.4</t>
  </si>
  <si>
    <t>05.02.100</t>
  </si>
  <si>
    <t>Compactação Mecânica de Aterro a 100 por Cento do Proctor Normal, Medido na Seção, Inclusive Espalhamento, Umedecimento e Homogeneização</t>
  </si>
  <si>
    <t>3.5</t>
  </si>
  <si>
    <t>04.03.010</t>
  </si>
  <si>
    <t>Remoção de Material de Primeira Categoria em Caminhão Carroceria, D.M.T. 6km, Inclusive Carga e Descarga Manuais</t>
  </si>
  <si>
    <t>3.6</t>
  </si>
  <si>
    <t>04.03.020</t>
  </si>
  <si>
    <t>Remoção de Material de Primeira Categoria em Caminhão Carroceria, D.M.T. 12km, Inclusive Carga e Descarga Manuais</t>
  </si>
  <si>
    <t>3.7</t>
  </si>
  <si>
    <t>04.04.110</t>
  </si>
  <si>
    <t>Fornecimento e Espalhamento de Areia Fina, Inclusive Carga, Descarga e Transporte (Posto Obra)</t>
  </si>
  <si>
    <t>3.8</t>
  </si>
  <si>
    <t>04.04.130</t>
  </si>
  <si>
    <t>Fornecimento e Espalhamento de Pó de Pedra Inclusive Carga, Descarga e Transporte (Posto Obra)</t>
  </si>
  <si>
    <t>3.9</t>
  </si>
  <si>
    <t>05.02.200</t>
  </si>
  <si>
    <t>Execução de Base com Brita Graduada (Corrida Abrangendo Espalhamento e Compactação da Mistura em Camadas Sucessivas com 15cm de Espessura Inclusive, Fornecimento do Material (Posto Obra)</t>
  </si>
  <si>
    <t>Subtotal 3. Trabalhos em Terra</t>
  </si>
  <si>
    <t>4. Concretos e Alvenarias</t>
  </si>
  <si>
    <t>4.1</t>
  </si>
  <si>
    <t>06.03.010</t>
  </si>
  <si>
    <t>Concreto Não Estrutural (1 4 8) para Lastros de Pisos e Fundações, Lançado e Adensado</t>
  </si>
  <si>
    <t>4.2</t>
  </si>
  <si>
    <t>06.03.142</t>
  </si>
  <si>
    <t>Concreto Armado Pronto, Fck 20 MPA, Condição B (NBR-12655), Lançado em Qualquer Tipo de Estrutura e Adensado Inclusive Forma, Escoramento e Ferragem</t>
  </si>
  <si>
    <t>4.3</t>
  </si>
  <si>
    <t>07.01.035</t>
  </si>
  <si>
    <t>Alvenaria de Tijolos Maciços Prensados, Assentados e Rejuntados com Argamassa de Cimento e Areia no Traço 1:6 – 1/2 Vez</t>
  </si>
  <si>
    <t>4.4</t>
  </si>
  <si>
    <t>07.01.055</t>
  </si>
  <si>
    <t>Alvenaria de Tijolos Maciços Prensados, Assentados e Rejuntados com Argamassa de Cimento e Areia no Traço 1:6 – 1 Vez</t>
  </si>
  <si>
    <t>4.5</t>
  </si>
  <si>
    <t>11.02.010</t>
  </si>
  <si>
    <t>Chapisco com Argamassa de Cimento e Areia no Traço 1:3</t>
  </si>
  <si>
    <t>4.6</t>
  </si>
  <si>
    <t>11.05.010</t>
  </si>
  <si>
    <t>Revestimento com Argamassa de Cimento e Areia no Traço 1:3, com 2,0cm de Espessura</t>
  </si>
  <si>
    <t>Subtotal 4. Concretos e Alvenarias</t>
  </si>
  <si>
    <t>5. Revestimentos</t>
  </si>
  <si>
    <t>5.1</t>
  </si>
  <si>
    <t>13.03.010</t>
  </si>
  <si>
    <t>Piso Cimentado com Argamassa de Cimento e Areia no Traço 1:3, com 2,0cm de Espessura, e com Acabamento Liso</t>
  </si>
  <si>
    <t>5.2</t>
  </si>
  <si>
    <t>20.07.080</t>
  </si>
  <si>
    <t>Reposição de Pavimento com Paralelepípedos Graníticos (Tapa Buraco) Assentados sobre Mistura de Cimento e Areia no Traço 1:6 com 6cm de Espessura e Rejuntados com Argamassa de Cimento e Areia no Traço 1:2 (Área Total Por Rua Inferior ou Igual a 30m²)</t>
  </si>
  <si>
    <t>5.3</t>
  </si>
  <si>
    <t>20.09.050</t>
  </si>
  <si>
    <t>Reposição de Meio-Fio de Pedra Granítica ou de Concreto, Rejuntados com Argamassa de Cimento e Areia no Traço 1:2</t>
  </si>
  <si>
    <t>5.4</t>
  </si>
  <si>
    <t>20.09.060</t>
  </si>
  <si>
    <t>Reposição de Linha d’Água de Paralelepípedos Graníticos Assentados sobre Mistura de Cimento e Areia no Traço 1:6 com 6cm de Espessura e Rejuntados com Argamassa de Cimento e Areia 1:2, Inclusive Base de Concreto 1:4:8 com 10cm de Espessura</t>
  </si>
  <si>
    <t>5.5</t>
  </si>
  <si>
    <t>20.05.025</t>
  </si>
  <si>
    <t>Fabricação de Pré-Misturado a Frio Fino para Camada de Rolamento com 7,5% de Emulsão (Produção Compactada)</t>
  </si>
  <si>
    <t>5.6</t>
  </si>
  <si>
    <t>20.05.050</t>
  </si>
  <si>
    <t>Transporte de Pré-Misturado a Frio Fino ou Grosso, no Caso de Reposição (Caminhão Acompanhando a Turma), D.M.T. 24 Km</t>
  </si>
  <si>
    <t>5.7</t>
  </si>
  <si>
    <t>20.05.030</t>
  </si>
  <si>
    <t>Carga ou Descarga Manual Pré-Misturado a Frio Fino ou Grosso (Curado)</t>
  </si>
  <si>
    <t>5.8</t>
  </si>
  <si>
    <t>20.04.040</t>
  </si>
  <si>
    <t>Pintura Asfáltica com Aplicação Manual, Emulsão Catiônica RR-1C, Taxa de 0,5l/m²</t>
  </si>
  <si>
    <t>5.9</t>
  </si>
  <si>
    <t>20.05.070</t>
  </si>
  <si>
    <t>Espalhamento e Compactação de Pré-Misturado a Frio Fino ou Grosso</t>
  </si>
  <si>
    <t>Subtotal 5. Revestimentos</t>
  </si>
  <si>
    <t>6. Drenagem</t>
  </si>
  <si>
    <t>6.1</t>
  </si>
  <si>
    <t>21.01.030</t>
  </si>
  <si>
    <t>Grade de Concreto de 0,30 X 0,95m, Inclusive Assentamento</t>
  </si>
  <si>
    <t>6.2</t>
  </si>
  <si>
    <t>21.01.060</t>
  </si>
  <si>
    <t>Tampão (Tampa e Caixilho) de Concreto com 0,60m de Diâmetro, Inclusive Assentamento (Logomarca PMJG)</t>
  </si>
  <si>
    <t>6.3</t>
  </si>
  <si>
    <t>21.01.070</t>
  </si>
  <si>
    <t>Tampa de Concreto para Tampão com 0,60m de Diâmetro, Inclusive Assentamento (Logomarca PMJG)</t>
  </si>
  <si>
    <t>6.4</t>
  </si>
  <si>
    <t>21.02.010</t>
  </si>
  <si>
    <t>Construção de Caixa Coletora, Tipo "Com Grade", em Alvenaria de 1 Vez – Tijolos Maciços Prensados (Ref. DR-01-Obras Recife) nas Dimensões Internas de 0,25 x 0,85 x 1,00m, Inclusive Escavação, Reaterro Compactado e Remoção do Material Excedente (Sem a Grade)</t>
  </si>
  <si>
    <t>6.5</t>
  </si>
  <si>
    <t>21.02.020</t>
  </si>
  <si>
    <t>Construção de Caixa Coletora, Tipo "Com Grade", em Alvenaria de 1 Vez – Tijolos Maciços Prensados (Ref. DR-03-Obras Recife) nas Dimensões Internas de 0,25 x 0,90 x 1,00m, Inclusive Escavação, Reaterro Compactado e Remoção do Material Excedente (Sem a Grade)</t>
  </si>
  <si>
    <t>6.6</t>
  </si>
  <si>
    <t>21.02.030</t>
  </si>
  <si>
    <t>Construção de Caixa Coletora, Tipo "Com Grade", em Alvenaria de 1 Vez – Tijolos Maciços Prensados (Ref. DR-06-Obras Recife) nas Dimensões Internas de 0,80 x 0,80 x 0,90m, Inclusive Escavação, Reaterro Compactado e Remoção do Material Excedente (Com Sobretampa)</t>
  </si>
  <si>
    <t>6.7</t>
  </si>
  <si>
    <t>21.03.060</t>
  </si>
  <si>
    <t>Construção de Poço de Visita em Alvenaria de 1 Vez, Tijolos Maciços Prensados, (Ref. DR-05-Obras Recife) nas Dimensões Internas 1,0 x 1,0 x 1,5m, Inclusive Escavação, Reaterro Compactado e Remoção do Material Excedente (Sem o Tampão)</t>
  </si>
  <si>
    <t>6.8</t>
  </si>
  <si>
    <t>21.03.070</t>
  </si>
  <si>
    <t>Construção de Poço de Visita em Alvenaria de 1 Vez, Tijolos Maciços Prensados, (Ref. DR-05-Obras Recife) nas Dimensões Internas 1,2 x 1,2 x 1,5m, Inclusive Escavação, Reaterro Compactado e Remoção do Material Excedente (Sem o Tampão)</t>
  </si>
  <si>
    <t>6.9</t>
  </si>
  <si>
    <t>21.03.080</t>
  </si>
  <si>
    <t>Construção de Poço de Visita em Alvenaria de 1 Vez, Tijolos Maciços Prensados, (Ref. DR-05-Obras Recife) nas Dimensões Internas 1,5 x 1,5 x 2,0m, Inclusive Escavação, Reaterro Compactado e Remoção do Material Excedente (Sem o Tampão)</t>
  </si>
  <si>
    <t>6.10</t>
  </si>
  <si>
    <t>21.06.050</t>
  </si>
  <si>
    <t>Galeria de Tubos de Concreto C2 – 0,30m de Diâmetro, Inclusive Escavação Manual das Valas até 1,50m de Profundidade, Reaterro Compactado, Remoção do Material Excedente e Ainda Fornecimento e Assentamento dos Tubos</t>
  </si>
  <si>
    <t>6.11</t>
  </si>
  <si>
    <t>21.06.090</t>
  </si>
  <si>
    <t>Galeria de Tubos de Concreto C2 – 0,40m de Diâmetro, Inclusive Escavação Manual das Valas até 1,50m de Profundidade, Reaterro Compactado, Remoção do Material Excedente e Ainda Fornecimento e Assentamento dos Tubos</t>
  </si>
  <si>
    <t>6.12</t>
  </si>
  <si>
    <t>21.06.170</t>
  </si>
  <si>
    <t>Galeria de Tubos de Concreto C2 – 0,60m de Diâmetro, Inclusive Escavação Manual das Valas até 1,50m de Profundidade, Reaterro Compactado, Remoção do Material Excedente e Ainda Fornecimento e Assentamento dos Tubos</t>
  </si>
  <si>
    <t>6.13</t>
  </si>
  <si>
    <t>21.06.370</t>
  </si>
  <si>
    <t>Galeria de Tubos de Concreto CA1 – 0,60m de Diâmetro, Inclusive Escavação Manual das Valas até 1,50m de Profundidade, Reaterro Compactado, Remoção do Material Excedente e Ainda Fornecimento e Assentamento dos Tubos</t>
  </si>
  <si>
    <t>6.14</t>
  </si>
  <si>
    <t>21.06.450</t>
  </si>
  <si>
    <t>Galeria de Tubos de Concreto CA1 – 0,80m de Diâmetro, Inclusive Escavação Manual das Valas até 1,50m de Profundidade, Reaterro Compactado, Remoção do Material Excedente e Ainda Fornecimento e Assentamento dos Tubos</t>
  </si>
  <si>
    <t>6.15</t>
  </si>
  <si>
    <t>21.06.530</t>
  </si>
  <si>
    <t>Galeria de Tubos de Concreto CA1 – 1,00m de Diâmetro, Inclusive Escavação Manual das Valas até 2,00m de Profundidade, Reaterro Compactado, Remoção do Material Excedente e Ainda Fornecimento e Assentamento dos Tubos</t>
  </si>
  <si>
    <t>6.16</t>
  </si>
  <si>
    <t>21.11.010</t>
  </si>
  <si>
    <t>Colocação de Calha de Concreto de 0,30m de Diâmetro, Incluindo Corte do Tubo, Escavação até 1,50m de Profundidade, Reaterro Compactado e Fornecimento da Mesma</t>
  </si>
  <si>
    <t>6.17</t>
  </si>
  <si>
    <t>21.11.030</t>
  </si>
  <si>
    <t>Colocação de Calha de Concreto de 0,40m de Diâmetro, Incluindo Corte do Tubo, Escavação até 1,50m de Profundidade, Reaterro Compactado e Fornecimento da Mesma</t>
  </si>
  <si>
    <t>6.18</t>
  </si>
  <si>
    <t>21.11.050</t>
  </si>
  <si>
    <t>Colocação de Calha de Concreto de 0,60m de Diâmetro, Incluindo Corte do Tubo, Escavação até 1,50m de Profundidade, Reaterro Compactado e Fornecimento da Mesma</t>
  </si>
  <si>
    <t>6.19</t>
  </si>
  <si>
    <t> 21.02.030</t>
  </si>
  <si>
    <t>Reconstrução de Caixa Coletora, Tipo com Gaveta, em Alvenaria de 1 Vez de Tijolos Maciços Prensados, nas Dimensões 0,80 x 0,80 x 1,50m, Inclusive Limpeza, Reaterro Compactado e Remoção do Material Excedente (Sem A Tampa)</t>
  </si>
  <si>
    <t>6.20</t>
  </si>
  <si>
    <t>21.03.060 </t>
  </si>
  <si>
    <t>Reconstrução de Poço de Visita, Tipo com Gaveta, em Alvenaria de 1 Vez de Tijolos Maciços Prensados, nas Dimensões 1,00 x 1,00 x 1,50m, Inclusive Limpeza, Reaterro Compactado e Remoção do Material Excedente (Sem A Tampa)</t>
  </si>
  <si>
    <t>6.21</t>
  </si>
  <si>
    <t> 21.03.070</t>
  </si>
  <si>
    <t>Reconstrução de Poço de Visita, Tipo com Gaveta, em Alvenaria de 1 Vez de Tijolos Maciços Prensados, nas Dimensões 1,20 x 1,20 x 1,50m, Inclusive Limpeza, Reaterro Compactado e Remoção do Material Excedente (Sem A Tampa)</t>
  </si>
  <si>
    <t>6.22</t>
  </si>
  <si>
    <t>19.03.040</t>
  </si>
  <si>
    <t>Fornecimento e Assentamento de Tubos de PVC Rígido Soldáveis, Diâmetro 100mm, para Colunas de Esgoto, Ventilação ou Águas Pluviais</t>
  </si>
  <si>
    <t>6.23</t>
  </si>
  <si>
    <t>Fornecimento e Assentamento de Tubos de PVC Rígido Soldáveis, Diâmetro 150mm</t>
  </si>
  <si>
    <t>6.24</t>
  </si>
  <si>
    <t>Fornecimento e Assentamento de Tubos de PVC Rígido Soldáveis, Diâmetro 200mm</t>
  </si>
  <si>
    <t>Subtotal 6. Drenagem</t>
  </si>
  <si>
    <t>7. Locação de Equipamento</t>
  </si>
  <si>
    <t>7.1</t>
  </si>
  <si>
    <t>01.01.022</t>
  </si>
  <si>
    <r>
      <rPr>
        <sz val="9"/>
        <color rgb="FF000000"/>
        <rFont val="Verdana"/>
        <charset val="134"/>
      </rPr>
      <t>Caminhão Poliguindaste com Caçamba de 5,0m</t>
    </r>
    <r>
      <rPr>
        <vertAlign val="superscript"/>
        <sz val="9"/>
        <color rgb="FF000000"/>
        <rFont val="Verdana"/>
        <charset val="134"/>
      </rPr>
      <t>3</t>
    </r>
    <r>
      <rPr>
        <sz val="9"/>
        <color rgb="FF000000"/>
        <rFont val="Verdana"/>
        <charset val="134"/>
      </rPr>
      <t>, Potência 162HP, com Mão de Obra do Operador e Combustível</t>
    </r>
  </si>
  <si>
    <t>h</t>
  </si>
  <si>
    <t>7.2</t>
  </si>
  <si>
    <t>01.02.030</t>
  </si>
  <si>
    <t>Retroescavadeira Sobre Pneus – Potência 82 HP – com Mão de Obra do Operador e Combustível (Serviço Diurno)</t>
  </si>
  <si>
    <t>7.3</t>
  </si>
  <si>
    <t>01.09.080</t>
  </si>
  <si>
    <t>Bomba de Drenagem Submersa com Motor à Gasolina, Inclusive 10m de Mangote de 2ª – Potência 3,5 HP com Combustível (Serviço Diurno ou Noturno)</t>
  </si>
  <si>
    <t>Subtotal 7. Locação de Equipamento</t>
  </si>
  <si>
    <t>TOTAL</t>
  </si>
  <si>
    <t>DEMONSTRATIVO DE CÁLCULO DO CUSTO UNITÁRIO FINAL (CUSTO DIRETO + BDI + ADM LOCAL) LOTE 1</t>
  </si>
  <si>
    <t>Data: MARÇO.2103</t>
  </si>
  <si>
    <t>CUSTO DIRETO - R$</t>
  </si>
  <si>
    <t>CUSTO INDIRETO - R$</t>
  </si>
  <si>
    <t>TOTAL - R$</t>
  </si>
  <si>
    <t>UNITÁRIO</t>
  </si>
  <si>
    <t>BDI - 22,499%</t>
  </si>
  <si>
    <t>RATEIO</t>
  </si>
  <si>
    <t>CUSTO UNITÁRIO</t>
  </si>
  <si>
    <t>1. SERVIÇOS PRELIMINARES</t>
  </si>
  <si>
    <t>Demolição de Meio-Fio.</t>
  </si>
  <si>
    <t>SUBTOTAL 1. SERVIÇOS PRELIMINARES</t>
  </si>
  <si>
    <t>2. INSTALAÇÕES PROVISÓRIAS</t>
  </si>
  <si>
    <t>SUBTOTAL 2. INSTALAÇÕES PROVISÓRIAS</t>
  </si>
  <si>
    <t>3. TRABALHOS EM TERRA</t>
  </si>
  <si>
    <t>SUBTOTAL 3. TRABALHOS EM TERRA</t>
  </si>
  <si>
    <t>4. CONCRETOS E ALVENARIAS</t>
  </si>
  <si>
    <t>SUBTOTAL 4. CONCRETOS E ALVENARIAS</t>
  </si>
  <si>
    <t>5. REVESTIMENTOS</t>
  </si>
  <si>
    <t>SUBTOTAL 5. REVESTIMENTOS</t>
  </si>
  <si>
    <t>6. DRENAGEM</t>
  </si>
  <si>
    <t>SUBTOTAL 6. DRENAGEM</t>
  </si>
  <si>
    <t>7. LOCAÇÃO DE EQUIPAMENTO</t>
  </si>
  <si>
    <r>
      <rPr>
        <sz val="11"/>
        <color rgb="FF000000"/>
        <rFont val="Cambria"/>
        <charset val="134"/>
      </rPr>
      <t>Caminhão Poliguindaste com Caçamba de 5,0m</t>
    </r>
    <r>
      <rPr>
        <vertAlign val="superscript"/>
        <sz val="11"/>
        <color rgb="FF000000"/>
        <rFont val="Cambria"/>
        <charset val="134"/>
      </rPr>
      <t>3</t>
    </r>
    <r>
      <rPr>
        <sz val="11"/>
        <color rgb="FF000000"/>
        <rFont val="Cambria"/>
        <charset val="134"/>
      </rPr>
      <t>, Potência 162HP, com Mão de Obra do Operador e Combustível</t>
    </r>
  </si>
  <si>
    <t>SUBTOTAL 7. LOCAÇÃO DE EQUIPAMENTO</t>
  </si>
  <si>
    <t>TOTAL GERAL</t>
  </si>
  <si>
    <t>DEMONSTRATIVO CUSTO - VEÍCULO PASSEIO</t>
  </si>
  <si>
    <t>DESCRIÇÃO</t>
  </si>
  <si>
    <t>PREÇO UNITÁRIO (R$)</t>
  </si>
  <si>
    <t>Custo Operacional com Veículos e Equipamentos</t>
  </si>
  <si>
    <t>veículos</t>
  </si>
  <si>
    <t>Depreciação</t>
  </si>
  <si>
    <t>Remuneração de Capital</t>
  </si>
  <si>
    <t>TOTAL MÊS</t>
  </si>
  <si>
    <t>ÍNDICES</t>
  </si>
  <si>
    <t>Manutenção</t>
  </si>
  <si>
    <t>% p/vida útil</t>
  </si>
  <si>
    <t>Residual Chassi</t>
  </si>
  <si>
    <t>% de retorno</t>
  </si>
  <si>
    <t>Remuneração do Capital</t>
  </si>
  <si>
    <t>coeficiente</t>
  </si>
  <si>
    <t>Juros de Capital</t>
  </si>
  <si>
    <t>%</t>
  </si>
  <si>
    <t>Seguro Obrigatório</t>
  </si>
  <si>
    <t>taxa anual</t>
  </si>
  <si>
    <t>Licenciamentyo</t>
  </si>
  <si>
    <t>IPVA</t>
  </si>
  <si>
    <t>% do valor/ano</t>
  </si>
  <si>
    <t>Seguro Total</t>
  </si>
  <si>
    <t>UTILIZAÇÃO DO VÉICULO E EQUIPAMENTOS</t>
  </si>
  <si>
    <t>VEÍCULO/EQUIPAMENTO</t>
  </si>
  <si>
    <t>TURNO</t>
  </si>
  <si>
    <t>Diurno / Noturno</t>
  </si>
  <si>
    <t>CÁLCULO DO PERCURSO MENSAL</t>
  </si>
  <si>
    <t>Estimativa de Quilometragem Percorrida por Dia</t>
  </si>
  <si>
    <t>km/dia</t>
  </si>
  <si>
    <t>Período de Operação no Mês</t>
  </si>
  <si>
    <t>dias/mês</t>
  </si>
  <si>
    <t>Quantidade de Quilômetros Percorridos no Mês</t>
  </si>
  <si>
    <t>km/mês</t>
  </si>
  <si>
    <t>Vida Útil</t>
  </si>
  <si>
    <t>km</t>
  </si>
  <si>
    <t>1. CÁLCULO DO CUSTO MENSAL DE CONSUMO DE COMBUSTÍVEL</t>
  </si>
  <si>
    <t>Quilometragem Percorrida Mês</t>
  </si>
  <si>
    <t>Média de Consumo por Quilômetro de Percurso</t>
  </si>
  <si>
    <t>km/l</t>
  </si>
  <si>
    <t>Consumo Mensal de Combustível</t>
  </si>
  <si>
    <t>l</t>
  </si>
  <si>
    <t>Custo Médio do Combustível</t>
  </si>
  <si>
    <t>R$/l</t>
  </si>
  <si>
    <t>Custo Mensal de Consumo de Combustível</t>
  </si>
  <si>
    <t>R$/mês</t>
  </si>
  <si>
    <t>2. CÁLCULO DO CUSTO MENSAL DE MANUTENÇÃO</t>
  </si>
  <si>
    <t>Coeficiente de Manutenção</t>
  </si>
  <si>
    <t>Custo de Aquisição do Veículo</t>
  </si>
  <si>
    <t>R$</t>
  </si>
  <si>
    <t>mês</t>
  </si>
  <si>
    <t>Custo Mensal de Manutenção</t>
  </si>
  <si>
    <t>3. CÁLCULO DO CUSTO MENSAL DE LAVAGEM E LUBRIFICAÇÃO</t>
  </si>
  <si>
    <t>Lubrificação Motor (Volume de Troca = 7 l / Ciclo de Troca = 5.000 km)</t>
  </si>
  <si>
    <t>Lubrificação Transmissão (Volume de Troca = 2 l / Ciclo de Troca = 3.000 km)</t>
  </si>
  <si>
    <t>Lubrificação Hidráulico (Volume de Troca = 1 l / Ciclo de Troca = 3.000 km)</t>
  </si>
  <si>
    <t>Graxa (Volume de Troca = 1,8 kg / Ciclo de Troca = 3.000 km)</t>
  </si>
  <si>
    <t>Lavagem (Semanal)</t>
  </si>
  <si>
    <t>Troca dos Filtros (15% da Soma de Lubrificação e Graxa)</t>
  </si>
  <si>
    <t>Custo Mensal de Lavagem e Lubrificação</t>
  </si>
  <si>
    <t>4. CÁLCULO DO CUSTO MENSAL COM PNEUS</t>
  </si>
  <si>
    <t>Pneus por Veículo</t>
  </si>
  <si>
    <t>unid</t>
  </si>
  <si>
    <t>Custo Pneu</t>
  </si>
  <si>
    <t>Percurso Mensal</t>
  </si>
  <si>
    <t>Ciclo de Troca</t>
  </si>
  <si>
    <t>Custo Mensal com Pneus</t>
  </si>
  <si>
    <t>5. CÁLCULO DO CUSTO MENSAL COM LICENCIAMENTO DO VEÍCULO</t>
  </si>
  <si>
    <t>Licenciamento</t>
  </si>
  <si>
    <t>Custo Mensal com Licenciamento do Veículo</t>
  </si>
  <si>
    <t>6. CÁLCULO DO CUSTO MENSAL DE DEPRECIAÇÃO DO VEÍCULO = (K*D)/VU</t>
  </si>
  <si>
    <t>Custo de Aquisição do Veículo com o Equipamento (K)</t>
  </si>
  <si>
    <t>Coeficiente de Depreciação - D = 100 - RESIDUAL CHASSI</t>
  </si>
  <si>
    <t>Vida Útil do Veículo - VU</t>
  </si>
  <si>
    <t>Custo Mensal de Depreciação do Veículo</t>
  </si>
  <si>
    <t>7. CÁLCULO DO CUSTO MENSAL COM REMUNERAÇÃO DO CAPITAL = CA*C</t>
  </si>
  <si>
    <t>Custo de Aquisição do Veículo com o Equipamento - CA</t>
  </si>
  <si>
    <t>Vida Útil do Veículo - N</t>
  </si>
  <si>
    <t>ano</t>
  </si>
  <si>
    <t>Residual - K</t>
  </si>
  <si>
    <t>Taxa Anual de Remuneração do Capital - J</t>
  </si>
  <si>
    <t>%/ano</t>
  </si>
  <si>
    <t>Coeficiente de Remuneração - C = [(2+(N-1)*(K+1))/24N]*J</t>
  </si>
  <si>
    <t>Custo Mensal com Remuneração do Capital</t>
  </si>
  <si>
    <t>CUSTO OPERACIONAL COM VEÍCULOS E EQUIPAMENTOS</t>
  </si>
  <si>
    <t>CUSTO OPERACIONAL COM VEÍCULOS E EQUIPAMENTOS - RODAGEM</t>
  </si>
  <si>
    <t>Custo Mennsal de Consumo de Combustível</t>
  </si>
  <si>
    <t>SOMA CUSTO OPERACIONAL COM VEÍCULOS E EQUIPAMENTOS - RODAGEM</t>
  </si>
  <si>
    <t>CUSTO OPERACIONAL COM VEÍCULOS E EQUIPAMENTOS - OUTROS</t>
  </si>
  <si>
    <t>Sistema de Rastreamento</t>
  </si>
  <si>
    <t>SOMA CUSTO OPERACIONAL COM VEÍCULOS E EQUIPAMENTOS - OUTROS</t>
  </si>
  <si>
    <t>RESERVA TÉCNICA</t>
  </si>
  <si>
    <t>Reserva Técnica (10% Custo Operacional com Veículos e Equipamentos -Outros)</t>
  </si>
  <si>
    <t>SOMA RESERVA TÉCNICA</t>
  </si>
  <si>
    <t>CUSTO OPERACIONAL COM  VEÍCULOS E EQUIPAMENTOS</t>
  </si>
  <si>
    <t>INSUMOS</t>
  </si>
  <si>
    <t>1. PESSOAL</t>
  </si>
  <si>
    <t>VALOR - R$</t>
  </si>
  <si>
    <t>1.1. REMUNERAÇÕES</t>
  </si>
  <si>
    <t>1.1.1</t>
  </si>
  <si>
    <t>Encarregado (5 Salário Mínimo)</t>
  </si>
  <si>
    <t>hxmês</t>
  </si>
  <si>
    <t>1.1.2</t>
  </si>
  <si>
    <t>Digitador (1,5 Salário Mínimo)</t>
  </si>
  <si>
    <t>1.1.3</t>
  </si>
  <si>
    <t>Almoxarife (2 Salário Mínimo)</t>
  </si>
  <si>
    <t>1.1.7</t>
  </si>
  <si>
    <t>Vigia</t>
  </si>
  <si>
    <t>1.1.9</t>
  </si>
  <si>
    <t>Salário Mínimo</t>
  </si>
  <si>
    <t>1.2. ENCARGOS SOCIAIS</t>
  </si>
  <si>
    <t>1.2.1</t>
  </si>
  <si>
    <t>Encargos Sociais (Conforme Demonstrativo)</t>
  </si>
  <si>
    <t>1.3. BENEFÍCIOS</t>
  </si>
  <si>
    <t>1.3.4</t>
  </si>
  <si>
    <t>Vale Transporte Almoxarife (R$ 5,70 *25,16) - (R$ 1.356,00*6%)]</t>
  </si>
  <si>
    <t>1.3.5</t>
  </si>
  <si>
    <t>Vale Transporte Digitador (R$ 5,70 *25,17) - (R$ 1.017,00*6%)]</t>
  </si>
  <si>
    <t>1.3.6</t>
  </si>
  <si>
    <t>Vale Transporte Vigia [(R$ 5,70 *15) - (R$ 946,43*6%)]</t>
  </si>
  <si>
    <t>1.3.7</t>
  </si>
  <si>
    <t>Auxílio Alimentação</t>
  </si>
  <si>
    <t>hxdia</t>
  </si>
  <si>
    <t>2. EQUIPAMENTOS E MATERIAIS</t>
  </si>
  <si>
    <t>2.1. MATERIAL DE CONSUMO VEÍCULOS</t>
  </si>
  <si>
    <t>2.1.1</t>
  </si>
  <si>
    <t>Gasolina</t>
  </si>
  <si>
    <t>litro</t>
  </si>
  <si>
    <t>2.1.2</t>
  </si>
  <si>
    <t>Óleo Motor</t>
  </si>
  <si>
    <t>2.1.3</t>
  </si>
  <si>
    <t>Óleo Transmissão</t>
  </si>
  <si>
    <t>2.1.4</t>
  </si>
  <si>
    <t>Óleo Hidráulico</t>
  </si>
  <si>
    <t>2.1.5</t>
  </si>
  <si>
    <t>Graxa</t>
  </si>
  <si>
    <t>kg</t>
  </si>
  <si>
    <t>2.1.6</t>
  </si>
  <si>
    <t>Lavagem</t>
  </si>
  <si>
    <t>verba</t>
  </si>
  <si>
    <t>2.1.7</t>
  </si>
  <si>
    <t>Pneu 175/65 R14</t>
  </si>
  <si>
    <t>peça</t>
  </si>
  <si>
    <t>2.1.8</t>
  </si>
  <si>
    <t>2.2. VEÍCULOS, FERRAMENTAS E UTENSÍLIOS</t>
  </si>
  <si>
    <t>2.2.1</t>
  </si>
  <si>
    <t>Veículo 1.0, 4 Portas com Ar Condicionado, Direção Hidráulica e Trio Elétrico</t>
  </si>
  <si>
    <t>unidade</t>
  </si>
  <si>
    <t>3. BDI</t>
  </si>
  <si>
    <t>VALOR - %</t>
  </si>
  <si>
    <t>3.1. BDI</t>
  </si>
  <si>
    <t>3.1.1</t>
  </si>
  <si>
    <t>BDI para Serviços (Conforme Demonstrativo)</t>
  </si>
  <si>
    <t>DEMONSTRATIVO CUSTO - BDI</t>
  </si>
  <si>
    <t>TAXA (%)</t>
  </si>
  <si>
    <t>SERVIÇOS</t>
  </si>
  <si>
    <t>GRUPO A - ADMINSTRAÇÃO CENTRAL E LUCRO</t>
  </si>
  <si>
    <t>A.1 - ADMINISTRAÇÃO CENTRAL</t>
  </si>
  <si>
    <t>A.2 - LUCRO</t>
  </si>
  <si>
    <t>TOTAL GRUPO A</t>
  </si>
  <si>
    <t>GRUPO B - DESPESAS FINANCEIRAS</t>
  </si>
  <si>
    <t>B.1 - DESPESAS FINANCEIRAS</t>
  </si>
  <si>
    <t>TOTAL GRUPO B</t>
  </si>
  <si>
    <t>GRUPO C - SEGUROS, GARANTIAS E RISCOS</t>
  </si>
  <si>
    <t>C.1 - SEGUROS</t>
  </si>
  <si>
    <t>C.2 - GARANTIAS</t>
  </si>
  <si>
    <t>C.3 - RISCOS</t>
  </si>
  <si>
    <t>TOTAL GRUPO C</t>
  </si>
  <si>
    <t>GRUPO D - ENCARGOS FISCAIS</t>
  </si>
  <si>
    <t>D.1 - PIS (0,65% SOBRE FATURAMENTO)</t>
  </si>
  <si>
    <t>D.2 - COFINS (3,0% SOBRE FATURAMENTO)</t>
  </si>
  <si>
    <t>D.3 - ISS (5,00% SOBRE FATURAMENTO)</t>
  </si>
  <si>
    <t>TOTAL GRUPO D = {[ 1 / (1 - 0,0865) - 1 ]} = 9,469%</t>
  </si>
  <si>
    <t>PREFEITURA MUNICIPAL DE CAMARAGIBE</t>
  </si>
  <si>
    <t>SECRETARIA DE INFRAESTRUTURA E SERVIÇOS PÚBLICOS</t>
  </si>
  <si>
    <t>RESUMO POR BAIRROS</t>
  </si>
  <si>
    <t>dezembro 2020</t>
  </si>
  <si>
    <t>QTD RUAS</t>
  </si>
  <si>
    <t>BAIRRO</t>
  </si>
  <si>
    <t>COMPRIMENTO     (m)</t>
  </si>
  <si>
    <t>AREA (M²)</t>
  </si>
  <si>
    <t>NÃO PAVIMENTADAS</t>
  </si>
  <si>
    <t xml:space="preserve"> PAVIMENTADAS</t>
  </si>
  <si>
    <t>MISTAS</t>
  </si>
  <si>
    <t>COMPRIMENTO (M)</t>
  </si>
  <si>
    <t>ÀREA (M²)</t>
  </si>
  <si>
    <t>AREA TOTAL</t>
  </si>
  <si>
    <t>-</t>
  </si>
  <si>
    <t>LISTA DE RUAS DE CAMARAGIBE</t>
  </si>
  <si>
    <t>BAIRRO: 001 - ALDEIA DOS CAMARÁS</t>
  </si>
  <si>
    <t>QTD</t>
  </si>
  <si>
    <t>COD</t>
  </si>
  <si>
    <t>ENDEREÇO</t>
  </si>
  <si>
    <t>CEP</t>
  </si>
  <si>
    <t>TIPO DE REVESTIMENTO</t>
  </si>
  <si>
    <t>LARGURA      (m)</t>
  </si>
  <si>
    <t>00088-4</t>
  </si>
  <si>
    <t>ESTR DO BORRALHO</t>
  </si>
  <si>
    <t>54789-025</t>
  </si>
  <si>
    <t>MISTA</t>
  </si>
  <si>
    <t>00127-9</t>
  </si>
  <si>
    <t>RUA CANADA</t>
  </si>
  <si>
    <t>54783-710</t>
  </si>
  <si>
    <t>00229-1</t>
  </si>
  <si>
    <t>ALD DO IPÊ</t>
  </si>
  <si>
    <t>54789-210</t>
  </si>
  <si>
    <t>00348-4</t>
  </si>
  <si>
    <t>1TR ROMENIA</t>
  </si>
  <si>
    <t>54783-141</t>
  </si>
  <si>
    <t>00375-1</t>
  </si>
  <si>
    <t>RUA URUGUAIANA</t>
  </si>
  <si>
    <t>54789-520</t>
  </si>
  <si>
    <t>00012-4</t>
  </si>
  <si>
    <t>RUA CARLOS DOMENICA</t>
  </si>
  <si>
    <t>54792-310</t>
  </si>
  <si>
    <t>NÃO PAVIMENTADA</t>
  </si>
  <si>
    <t>00019-1</t>
  </si>
  <si>
    <t>ALD DOS ABACATEIROS</t>
  </si>
  <si>
    <t>54786-005</t>
  </si>
  <si>
    <t>00025-6</t>
  </si>
  <si>
    <t>ALD DAS ACACIAS</t>
  </si>
  <si>
    <t>54786-510</t>
  </si>
  <si>
    <t>00028-0</t>
  </si>
  <si>
    <t>RUA ABELARDO BASTOS</t>
  </si>
  <si>
    <t>54783-030</t>
  </si>
  <si>
    <t>00031-0</t>
  </si>
  <si>
    <t>RUA ALBERTINA ALBERT</t>
  </si>
  <si>
    <t>54783-310</t>
  </si>
  <si>
    <t>00034-5</t>
  </si>
  <si>
    <t>EST ALFRED WALTER KNOBEL</t>
  </si>
  <si>
    <t>54792-330</t>
  </si>
  <si>
    <t>00039-6</t>
  </si>
  <si>
    <t>RUA VITOR VIANA</t>
  </si>
  <si>
    <t>54786-740</t>
  </si>
  <si>
    <t>00046-9</t>
  </si>
  <si>
    <t>RUA ADALBERTO CAMARGO</t>
  </si>
  <si>
    <t>54783-080</t>
  </si>
  <si>
    <t>00047-7</t>
  </si>
  <si>
    <t>RUA ADALBERTO MELO</t>
  </si>
  <si>
    <t>54783-070</t>
  </si>
  <si>
    <t>00050-7</t>
  </si>
  <si>
    <t>RUA AGOSTINHO COSTA</t>
  </si>
  <si>
    <t>54789-295</t>
  </si>
  <si>
    <t>00053-1</t>
  </si>
  <si>
    <t>RUA ALCIDES MAIA</t>
  </si>
  <si>
    <t>54792-560</t>
  </si>
  <si>
    <t>00056-6</t>
  </si>
  <si>
    <t>RUA ARTUR AZEVEDO</t>
  </si>
  <si>
    <t>54792-130</t>
  </si>
  <si>
    <t>00062-0</t>
  </si>
  <si>
    <t>RUA SAO JOSE DO RIO PRETO</t>
  </si>
  <si>
    <t>54783-720</t>
  </si>
  <si>
    <t>00068-0</t>
  </si>
  <si>
    <t>RUA SANTO ANGELO</t>
  </si>
  <si>
    <t>54783-650</t>
  </si>
  <si>
    <t>00069-8</t>
  </si>
  <si>
    <t>RUA DOS ANGELINS</t>
  </si>
  <si>
    <t>54786-025</t>
  </si>
  <si>
    <t>00071-0</t>
  </si>
  <si>
    <t>RUA ANA NERY DINIZ</t>
  </si>
  <si>
    <t>54789-055</t>
  </si>
  <si>
    <t>00075-2</t>
  </si>
  <si>
    <t>RUA AUGUSTO LIMA</t>
  </si>
  <si>
    <t>54792-340</t>
  </si>
  <si>
    <t>00087-6</t>
  </si>
  <si>
    <t>RUA BOM RETIRO</t>
  </si>
  <si>
    <t>54783-660</t>
  </si>
  <si>
    <t>00090-6</t>
  </si>
  <si>
    <t>RUA BLUMENAU</t>
  </si>
  <si>
    <t>54783-620
54792-370</t>
  </si>
  <si>
    <t>00099-0</t>
  </si>
  <si>
    <t>AV CARLOS LAET DE LIMA</t>
  </si>
  <si>
    <t>54792-370</t>
  </si>
  <si>
    <t>00108-2</t>
  </si>
  <si>
    <t>RUA DOS CAJAZEIROS</t>
  </si>
  <si>
    <t>54783-385</t>
  </si>
  <si>
    <t>00109-0</t>
  </si>
  <si>
    <t>RUA CAETANO COELHO</t>
  </si>
  <si>
    <t>54792-035</t>
  </si>
  <si>
    <t>00111-2</t>
  </si>
  <si>
    <t>ALD DOS CAJUEIROS</t>
  </si>
  <si>
    <t>54786-560</t>
  </si>
  <si>
    <t>00112-0</t>
  </si>
  <si>
    <t>ALD DAS GAMBOLEIRAS</t>
  </si>
  <si>
    <t>54786-620</t>
  </si>
  <si>
    <t>00123-6</t>
  </si>
  <si>
    <t>AV CRISTOVAO JAQUES</t>
  </si>
  <si>
    <t>54789-280</t>
  </si>
  <si>
    <t>00124-4</t>
  </si>
  <si>
    <t>RUA CASSIANO RICARDO LEITE</t>
  </si>
  <si>
    <t>54792-350</t>
  </si>
  <si>
    <t>00128-7</t>
  </si>
  <si>
    <t>RUA CONSTANCIO ALVES</t>
  </si>
  <si>
    <t>00000-000 54792-350 54792-380</t>
  </si>
  <si>
    <t>00146-5</t>
  </si>
  <si>
    <t>RUA EDVALDO BATISTA</t>
  </si>
  <si>
    <t>54786-710</t>
  </si>
  <si>
    <t>00147-3</t>
  </si>
  <si>
    <t>RUA EDVALDO GOMES</t>
  </si>
  <si>
    <t>54786-700</t>
  </si>
  <si>
    <t>00148-1</t>
  </si>
  <si>
    <t>RUA EDUARDO JORGE</t>
  </si>
  <si>
    <t>54792-290</t>
  </si>
  <si>
    <t>00150-3</t>
  </si>
  <si>
    <t>RUA EDGARD ROQUETT PINTO</t>
  </si>
  <si>
    <t>54789-220</t>
  </si>
  <si>
    <t>00158-9</t>
  </si>
  <si>
    <t>RUA ELIS REGINA</t>
  </si>
  <si>
    <t>54789-215</t>
  </si>
  <si>
    <t>00160-0</t>
  </si>
  <si>
    <t>RUA FELIX GUERRA CURADO</t>
  </si>
  <si>
    <t>54786-720</t>
  </si>
  <si>
    <t>00161-9</t>
  </si>
  <si>
    <t>RUA FELIX PACHECO</t>
  </si>
  <si>
    <t>54789-040</t>
  </si>
  <si>
    <t>00162-7</t>
  </si>
  <si>
    <t>RUA FLORIANOPOLIS</t>
  </si>
  <si>
    <t>54783-640</t>
  </si>
  <si>
    <t>00167-8</t>
  </si>
  <si>
    <t>RUA FRANCISCO DE CASTRO</t>
  </si>
  <si>
    <t>54789-070</t>
  </si>
  <si>
    <t>00168-6</t>
  </si>
  <si>
    <t>RUA FRANCISCO BONIFACIO DE ABREU</t>
  </si>
  <si>
    <t>54789-020</t>
  </si>
  <si>
    <t>00169-4</t>
  </si>
  <si>
    <t>RUA FRANCISCO OTAVIANO</t>
  </si>
  <si>
    <t>54789-010</t>
  </si>
  <si>
    <t>00170-8</t>
  </si>
  <si>
    <t>RUA FRANCISCO FELINO DE ALMEIDA</t>
  </si>
  <si>
    <t>54789-100</t>
  </si>
  <si>
    <t>00174-0</t>
  </si>
  <si>
    <t>RUA GILEARDE</t>
  </si>
  <si>
    <t>54783-040</t>
  </si>
  <si>
    <t>00175-9</t>
  </si>
  <si>
    <t>RUA GUARATINGUETA</t>
  </si>
  <si>
    <t>54783-400</t>
  </si>
  <si>
    <t>00177-5</t>
  </si>
  <si>
    <t>RUA GERALDO FALCAO</t>
  </si>
  <si>
    <t>54789-125</t>
  </si>
  <si>
    <t>00180-5</t>
  </si>
  <si>
    <t>ALD DAS GOIABEIRAS</t>
  </si>
  <si>
    <t>54786-075</t>
  </si>
  <si>
    <t>00186-4</t>
  </si>
  <si>
    <t>RUA GUILHERME DE ALMEIDA</t>
  </si>
  <si>
    <t>54789-050</t>
  </si>
  <si>
    <t>00194-5</t>
  </si>
  <si>
    <t>ALD DAS SABIAS</t>
  </si>
  <si>
    <t>54789-170</t>
  </si>
  <si>
    <t>00196-1</t>
  </si>
  <si>
    <t>RUA HUMBERTO BORGES</t>
  </si>
  <si>
    <t>54783-360</t>
  </si>
  <si>
    <t>00203-8</t>
  </si>
  <si>
    <t>RUA JOAQUIM MATOSO</t>
  </si>
  <si>
    <t>54783-180</t>
  </si>
  <si>
    <t>00204-6</t>
  </si>
  <si>
    <t>RUA JUDA</t>
  </si>
  <si>
    <t>54783-050</t>
  </si>
  <si>
    <t>00205-4</t>
  </si>
  <si>
    <t>54783-390 54783-400</t>
  </si>
  <si>
    <t>00210-0</t>
  </si>
  <si>
    <t>RUA JOSE FRANCISCO DOS SANTOS</t>
  </si>
  <si>
    <t>54783-290</t>
  </si>
  <si>
    <t>00212-7</t>
  </si>
  <si>
    <t>RUA JOSE SEVERINO DE BARROS</t>
  </si>
  <si>
    <t>54783-270</t>
  </si>
  <si>
    <t>00213-5</t>
  </si>
  <si>
    <t>RUA DOS JAMBEIROS</t>
  </si>
  <si>
    <t>54786-670</t>
  </si>
  <si>
    <t>00214-3</t>
  </si>
  <si>
    <t>RUA JAQUEIRAS</t>
  </si>
  <si>
    <t>54789-540</t>
  </si>
  <si>
    <t>00215-1</t>
  </si>
  <si>
    <t>RUA JOSE DE MELO</t>
  </si>
  <si>
    <t>54783-015</t>
  </si>
  <si>
    <t>00220-8</t>
  </si>
  <si>
    <t>RUA JOAO BONFIM</t>
  </si>
  <si>
    <t>54789-060</t>
  </si>
  <si>
    <t>00221-6</t>
  </si>
  <si>
    <t>RUA JOAQUIM SERRA</t>
  </si>
  <si>
    <t>54789-090</t>
  </si>
  <si>
    <t>00222-4</t>
  </si>
  <si>
    <t>TRV JOAQUIM SERRA</t>
  </si>
  <si>
    <t>54789-091</t>
  </si>
  <si>
    <t>00223-2</t>
  </si>
  <si>
    <t>RUA JOSE VERISSIMO</t>
  </si>
  <si>
    <t>54789-080</t>
  </si>
  <si>
    <t>00224-0</t>
  </si>
  <si>
    <t>TRV JOSE VERISSIMO</t>
  </si>
  <si>
    <t>54789-081</t>
  </si>
  <si>
    <t>00225-9</t>
  </si>
  <si>
    <t>RUA JULIO AFRANIO PESSOA</t>
  </si>
  <si>
    <t>54789-260</t>
  </si>
  <si>
    <t>00226-7</t>
  </si>
  <si>
    <t>RUA JOAO NEVES DA FONTOURA</t>
  </si>
  <si>
    <t>54789-250</t>
  </si>
  <si>
    <t>00227-5</t>
  </si>
  <si>
    <t>RUA IMBIRIBA</t>
  </si>
  <si>
    <t>54789-240</t>
  </si>
  <si>
    <t>00228-3</t>
  </si>
  <si>
    <t>RUA MACAIBA</t>
  </si>
  <si>
    <t>54789-230</t>
  </si>
  <si>
    <t>00230-5</t>
  </si>
  <si>
    <t>ALD DAS ACÁCIAS</t>
  </si>
  <si>
    <t>54789-200</t>
  </si>
  <si>
    <t>00238-0</t>
  </si>
  <si>
    <t>RUA LIMEIRA</t>
  </si>
  <si>
    <t>54783-590</t>
  </si>
  <si>
    <t>00242-9</t>
  </si>
  <si>
    <t>ALD DAS LARANJEIRAS</t>
  </si>
  <si>
    <t>54786-530</t>
  </si>
  <si>
    <t>00243-7</t>
  </si>
  <si>
    <t>ALD DOS LIMOEIROS</t>
  </si>
  <si>
    <t>54786-660</t>
  </si>
  <si>
    <t>00253-4</t>
  </si>
  <si>
    <t>RUA DAS MANGUEIRAS</t>
  </si>
  <si>
    <t>54786-650</t>
  </si>
  <si>
    <t>00267-4</t>
  </si>
  <si>
    <t>RUA DAS FRONTEIRAS</t>
  </si>
  <si>
    <t>54789-425</t>
  </si>
  <si>
    <t>00269-0</t>
  </si>
  <si>
    <t>RUA CHICO MENDES</t>
  </si>
  <si>
    <t>54789-355</t>
  </si>
  <si>
    <t>00271-2</t>
  </si>
  <si>
    <t>RUA MARILIA</t>
  </si>
  <si>
    <t>54783-630</t>
  </si>
  <si>
    <t>00274-7</t>
  </si>
  <si>
    <t>RUA MIRUEIRA</t>
  </si>
  <si>
    <t>54783-690</t>
  </si>
  <si>
    <t>00282-8</t>
  </si>
  <si>
    <t>RUA DAS MANGABEIRAS</t>
  </si>
  <si>
    <t>54786-640</t>
  </si>
  <si>
    <t>00285-2</t>
  </si>
  <si>
    <t>RUA NAVEGANTES</t>
  </si>
  <si>
    <t>54783-550</t>
  </si>
  <si>
    <t>00287-9</t>
  </si>
  <si>
    <t>RUA NICARAGUA</t>
  </si>
  <si>
    <t>54783-680</t>
  </si>
  <si>
    <t>00290-9</t>
  </si>
  <si>
    <t>RUA OSASCO</t>
  </si>
  <si>
    <t>54783-410</t>
  </si>
  <si>
    <t>00292-5</t>
  </si>
  <si>
    <t>RUA LIDIA DELGADO DO PRADO</t>
  </si>
  <si>
    <t>54786-675</t>
  </si>
  <si>
    <t>00299-2</t>
  </si>
  <si>
    <t>ALD DAS PITANGAS</t>
  </si>
  <si>
    <t>54783-120</t>
  </si>
  <si>
    <t>00300-0</t>
  </si>
  <si>
    <t>RUA PERU</t>
  </si>
  <si>
    <t>54783-530</t>
  </si>
  <si>
    <t>00301-8</t>
  </si>
  <si>
    <t>RUA TEN PORTELA</t>
  </si>
  <si>
    <t>54783-540</t>
  </si>
  <si>
    <t>00308-5</t>
  </si>
  <si>
    <t>RUA PRES PRUDENTE</t>
  </si>
  <si>
    <t>54783-420</t>
  </si>
  <si>
    <t>00310-7</t>
  </si>
  <si>
    <t>RUA DAS PITOMBEIRAS</t>
  </si>
  <si>
    <t>54786-520</t>
  </si>
  <si>
    <t>00311-5</t>
  </si>
  <si>
    <t>RUA PAU D´ARCO</t>
  </si>
  <si>
    <t>54789-560</t>
  </si>
  <si>
    <t>00313-1</t>
  </si>
  <si>
    <t>RUA PORTO REAL</t>
  </si>
  <si>
    <t>54783-725</t>
  </si>
  <si>
    <t>00314-0</t>
  </si>
  <si>
    <t>RUA PRAIA DE TAMANDARE</t>
  </si>
  <si>
    <t>54783-240</t>
  </si>
  <si>
    <t>00318-2</t>
  </si>
  <si>
    <t>ALD DAS PITANGUEIRAS</t>
  </si>
  <si>
    <t>54786-085</t>
  </si>
  <si>
    <t>00330-1</t>
  </si>
  <si>
    <t>RUA QUARESMA</t>
  </si>
  <si>
    <t>54783-470</t>
  </si>
  <si>
    <t>00337-9</t>
  </si>
  <si>
    <t>RUA RINALDO DE OLIVEIRA</t>
  </si>
  <si>
    <t>54789-440</t>
  </si>
  <si>
    <t>00338-7</t>
  </si>
  <si>
    <t>RUA RIBEIRAO PRETO</t>
  </si>
  <si>
    <t>54783-440</t>
  </si>
  <si>
    <t>00342-5</t>
  </si>
  <si>
    <t>RUA RODESIA</t>
  </si>
  <si>
    <t>54783-760</t>
  </si>
  <si>
    <t>00346-8</t>
  </si>
  <si>
    <t>RUA RUI RIBEIRO COUTO</t>
  </si>
  <si>
    <t>54786-735</t>
  </si>
  <si>
    <t>00350-6</t>
  </si>
  <si>
    <t>ALD DAS SAPOTIZEIRAS</t>
  </si>
  <si>
    <t>54786-630 54789-265</t>
  </si>
  <si>
    <t>00354-9</t>
  </si>
  <si>
    <t>RUA SEBASTIAO DOS CAMPOS</t>
  </si>
  <si>
    <t>54783-210</t>
  </si>
  <si>
    <t>00355-7</t>
  </si>
  <si>
    <t>2TR SEVERINO DE BARROS</t>
  </si>
  <si>
    <t>54783-066</t>
  </si>
  <si>
    <t>00356-5</t>
  </si>
  <si>
    <t>RUA SEVERINO SOARES DE MELO</t>
  </si>
  <si>
    <t>54783-220</t>
  </si>
  <si>
    <t>00360-3</t>
  </si>
  <si>
    <t>RUA SIRIA</t>
  </si>
  <si>
    <t>54783-570</t>
  </si>
  <si>
    <t>00361-1</t>
  </si>
  <si>
    <t>RUA SILVEIRA LOBATO</t>
  </si>
  <si>
    <t>54783-300</t>
  </si>
  <si>
    <t>00371-9</t>
  </si>
  <si>
    <t>RUA TOMAZ DE AQUINO</t>
  </si>
  <si>
    <t>54786-760</t>
  </si>
  <si>
    <t>00374-3</t>
  </si>
  <si>
    <t>RUA URBANO DUARTE</t>
  </si>
  <si>
    <t>54786-750</t>
  </si>
  <si>
    <t>00376-0</t>
  </si>
  <si>
    <t>RUA VALENTIN MAGALHAES</t>
  </si>
  <si>
    <t>54783-000</t>
  </si>
  <si>
    <t>00379-4</t>
  </si>
  <si>
    <t>RUA VICTOR VIANA</t>
  </si>
  <si>
    <t>00381-6</t>
  </si>
  <si>
    <t>AV ARACA</t>
  </si>
  <si>
    <t>54786-500</t>
  </si>
  <si>
    <t>00382-4</t>
  </si>
  <si>
    <t>BEC MARIA DO SOCORRO B.DE MIRANDA</t>
  </si>
  <si>
    <t>54789-545</t>
  </si>
  <si>
    <t>00383-2</t>
  </si>
  <si>
    <t>ALD DOS ANGELINS</t>
  </si>
  <si>
    <t>00410-3</t>
  </si>
  <si>
    <t>RUA MARIA AMELIA DA SILVEIRA ROCHA</t>
  </si>
  <si>
    <t>54783-350 54792-590</t>
  </si>
  <si>
    <t>00421-9</t>
  </si>
  <si>
    <t>RUA VILA PERCIA</t>
  </si>
  <si>
    <t>54783-045</t>
  </si>
  <si>
    <t>00450-2</t>
  </si>
  <si>
    <t>RUA SAO SEBASTIAO DOS CAMPOS</t>
  </si>
  <si>
    <t>00451-0</t>
  </si>
  <si>
    <t>RUA SANTA IZABEL DO RIO NEGRO</t>
  </si>
  <si>
    <t>54783-160</t>
  </si>
  <si>
    <t>00453-7</t>
  </si>
  <si>
    <t>TRV DE ALAMEDA DAS PALMEIRAS</t>
  </si>
  <si>
    <t>54789-222</t>
  </si>
  <si>
    <t>00461-8</t>
  </si>
  <si>
    <t>2TR RUI RIBEIRO</t>
  </si>
  <si>
    <t>54786-505</t>
  </si>
  <si>
    <t>00472-3</t>
  </si>
  <si>
    <t>RUA ROSANA SILVEIRA</t>
  </si>
  <si>
    <t>00474-0</t>
  </si>
  <si>
    <t>RUA DOS PAULISTANOS</t>
  </si>
  <si>
    <t>54783-250</t>
  </si>
  <si>
    <t>00475-8</t>
  </si>
  <si>
    <t>RUA JOSE OLIMPIO DA ROCHA</t>
  </si>
  <si>
    <t>54783-715</t>
  </si>
  <si>
    <t>00476-6</t>
  </si>
  <si>
    <t>RUA NEÓPOLIS</t>
  </si>
  <si>
    <t>54783-560</t>
  </si>
  <si>
    <t>00477-4</t>
  </si>
  <si>
    <t>RUA ANTONIO PIMENTEL</t>
  </si>
  <si>
    <t>54789-305</t>
  </si>
  <si>
    <t>00478-2</t>
  </si>
  <si>
    <t>RUA VILA AGRESTE</t>
  </si>
  <si>
    <t>54783-325</t>
  </si>
  <si>
    <t>00482-0</t>
  </si>
  <si>
    <t>ALD DOS INGAZEIROS</t>
  </si>
  <si>
    <t>54786-550</t>
  </si>
  <si>
    <t>00499-5</t>
  </si>
  <si>
    <t>RUA SAO JOAO DEL REI</t>
  </si>
  <si>
    <t>54783-510</t>
  </si>
  <si>
    <t>00500-2</t>
  </si>
  <si>
    <t>1TR EDUARDO BARROS</t>
  </si>
  <si>
    <t>54789-395</t>
  </si>
  <si>
    <t>00712-9</t>
  </si>
  <si>
    <t>RUA AMERICO CISNEIROS</t>
  </si>
  <si>
    <t>54792-750</t>
  </si>
  <si>
    <t>00719-6</t>
  </si>
  <si>
    <t>RUA HUMBERTO TEIXEIRA</t>
  </si>
  <si>
    <t>54792-030</t>
  </si>
  <si>
    <t>00727-7</t>
  </si>
  <si>
    <t>RUA CARLOS LIRA</t>
  </si>
  <si>
    <t>54756-475</t>
  </si>
  <si>
    <t>00739-0</t>
  </si>
  <si>
    <t>RUA GILBERTO FREIRE</t>
  </si>
  <si>
    <t>54783-415</t>
  </si>
  <si>
    <t>00746-3</t>
  </si>
  <si>
    <t>RUA CARLOS RIOS</t>
  </si>
  <si>
    <t>54792-230</t>
  </si>
  <si>
    <t>00751-0</t>
  </si>
  <si>
    <t>RUA BULHOES MARQUES</t>
  </si>
  <si>
    <t>54792-210</t>
  </si>
  <si>
    <t>00759-5</t>
  </si>
  <si>
    <t>RUA BEZERRA DA PALMA</t>
  </si>
  <si>
    <t>54792-110</t>
  </si>
  <si>
    <t>00775-7</t>
  </si>
  <si>
    <t>RUA CARNEIRO MARIZ</t>
  </si>
  <si>
    <t>54792-200</t>
  </si>
  <si>
    <t>00835-4</t>
  </si>
  <si>
    <t>RUA DAS LARANJEIRAS</t>
  </si>
  <si>
    <t>00930-0</t>
  </si>
  <si>
    <t>RUA BENJAMIN CONSTANT</t>
  </si>
  <si>
    <t>54792-250</t>
  </si>
  <si>
    <t>01002-2</t>
  </si>
  <si>
    <t>RUA ANIBAL FALCAO</t>
  </si>
  <si>
    <t>54792-190</t>
  </si>
  <si>
    <t>01819-8</t>
  </si>
  <si>
    <t>RUA ANTONIO FERREIRA LIMA</t>
  </si>
  <si>
    <t>54792-100</t>
  </si>
  <si>
    <t>02185-7</t>
  </si>
  <si>
    <t>RUA JOSEFA MARQUES</t>
  </si>
  <si>
    <t>54783-280</t>
  </si>
  <si>
    <t>02316-7</t>
  </si>
  <si>
    <t>TRV DA ESTRADA DE PEROBA</t>
  </si>
  <si>
    <t>54789-030</t>
  </si>
  <si>
    <t>02460-0</t>
  </si>
  <si>
    <t>RUA SOROCABA</t>
  </si>
  <si>
    <t>54792-040</t>
  </si>
  <si>
    <t>02468-6</t>
  </si>
  <si>
    <t>RUA AMAURI TEIXEIRA</t>
  </si>
  <si>
    <t>54783-335</t>
  </si>
  <si>
    <t>02472-4</t>
  </si>
  <si>
    <t>1TR NICARAGUA</t>
  </si>
  <si>
    <t>02473-2</t>
  </si>
  <si>
    <t>2TR NICARAGUA</t>
  </si>
  <si>
    <t>02478-3</t>
  </si>
  <si>
    <t>RUA DAS PEROBAS</t>
  </si>
  <si>
    <t>54783-820</t>
  </si>
  <si>
    <t>02481-3</t>
  </si>
  <si>
    <t>RUA AGUIA BRANCA</t>
  </si>
  <si>
    <t>54789-630</t>
  </si>
  <si>
    <t>02503-8</t>
  </si>
  <si>
    <t>TRV PAU BRASIL</t>
  </si>
  <si>
    <t>54789-160</t>
  </si>
  <si>
    <t>02504-6</t>
  </si>
  <si>
    <t>2TR EDGARD ROQUETTE PINTO</t>
  </si>
  <si>
    <t>54789-223</t>
  </si>
  <si>
    <t>02526-7</t>
  </si>
  <si>
    <t>1TR DAS PITANGAS</t>
  </si>
  <si>
    <t>54783-830</t>
  </si>
  <si>
    <t>02527-5</t>
  </si>
  <si>
    <t>2TR DAS PITANGAS</t>
  </si>
  <si>
    <t>54783-831</t>
  </si>
  <si>
    <t>02543-7</t>
  </si>
  <si>
    <t>RUA JOSE MENEZES</t>
  </si>
  <si>
    <t>54792-220</t>
  </si>
  <si>
    <t>02545-3</t>
  </si>
  <si>
    <t>RUA MARIA JOSE DA SILVA</t>
  </si>
  <si>
    <t>54792-305</t>
  </si>
  <si>
    <t>02577-1</t>
  </si>
  <si>
    <t>RUA DO MANDACARU</t>
  </si>
  <si>
    <t>54786-540</t>
  </si>
  <si>
    <t>02580-1</t>
  </si>
  <si>
    <t>TRV FRANCISCO FELINO DE ALMEIDA</t>
  </si>
  <si>
    <t>54789-101</t>
  </si>
  <si>
    <t>02588-7</t>
  </si>
  <si>
    <t>RUA GARCIA REDONDO</t>
  </si>
  <si>
    <t>54789-130</t>
  </si>
  <si>
    <t>02591-7</t>
  </si>
  <si>
    <t>TRV AUGUSTO LIMA</t>
  </si>
  <si>
    <t>02592-5</t>
  </si>
  <si>
    <t>RUA ERALDO LUIZ ALBERT</t>
  </si>
  <si>
    <t>54783-370</t>
  </si>
  <si>
    <t>02656-5</t>
  </si>
  <si>
    <t>RUA MANOEL DE BARROS</t>
  </si>
  <si>
    <t>54783-375</t>
  </si>
  <si>
    <t>02689-1</t>
  </si>
  <si>
    <t>RUA CARNEIRO VILELA</t>
  </si>
  <si>
    <t>54756-252</t>
  </si>
  <si>
    <t>00009-4</t>
  </si>
  <si>
    <t>ESTR DE ALDEIA</t>
  </si>
  <si>
    <t>54753-660  54783-010  54786-001  54789-000  54792-000</t>
  </si>
  <si>
    <t>PAVIMENTADA</t>
  </si>
  <si>
    <t>00113-9</t>
  </si>
  <si>
    <t>RUA CRISTINE ALBERT</t>
  </si>
  <si>
    <t>54783-170</t>
  </si>
  <si>
    <t>00143-0</t>
  </si>
  <si>
    <t>RUA DOMERINDA DA SILVA</t>
  </si>
  <si>
    <t>54783-150</t>
  </si>
  <si>
    <t>00232-1</t>
  </si>
  <si>
    <t>TRV PAU FERRO</t>
  </si>
  <si>
    <t>54789-181</t>
  </si>
  <si>
    <t>00233-0</t>
  </si>
  <si>
    <t>ALAMEDA PAU FERRO</t>
  </si>
  <si>
    <t>54789-180</t>
  </si>
  <si>
    <t>00234-8</t>
  </si>
  <si>
    <t>RUA PAU BRASIL</t>
  </si>
  <si>
    <t>00000-000 54789-140</t>
  </si>
  <si>
    <t>00352-2</t>
  </si>
  <si>
    <t>RUA SERRA DOURADA</t>
  </si>
  <si>
    <t>54789-500</t>
  </si>
  <si>
    <t>00368-9</t>
  </si>
  <si>
    <t>RUA TAGUARA</t>
  </si>
  <si>
    <t>54789-510</t>
  </si>
  <si>
    <t>00372-7</t>
  </si>
  <si>
    <t>RUA TOBIAS BARRETO</t>
  </si>
  <si>
    <t>54783-480</t>
  </si>
  <si>
    <t>00394-8</t>
  </si>
  <si>
    <t>RUA GREGORIO BEZERRA</t>
  </si>
  <si>
    <t>54789-835</t>
  </si>
  <si>
    <t>00396-4</t>
  </si>
  <si>
    <t>RUA MIN MARCOS FREIRE</t>
  </si>
  <si>
    <t>54792-570</t>
  </si>
  <si>
    <t>00405-7</t>
  </si>
  <si>
    <t>RUA OSCAR STEINER</t>
  </si>
  <si>
    <t>54789-205</t>
  </si>
  <si>
    <t>00431-6</t>
  </si>
  <si>
    <t>AV LUIZ GONZAGA DO NASCIMENTO</t>
  </si>
  <si>
    <t>54789-840</t>
  </si>
  <si>
    <t>02463-5</t>
  </si>
  <si>
    <t>RUA SANTA ISABEL</t>
  </si>
  <si>
    <t>54783-435</t>
  </si>
  <si>
    <t>02474-0</t>
  </si>
  <si>
    <t>RUA DAS MACAIBAS</t>
  </si>
  <si>
    <t>54783-025</t>
  </si>
  <si>
    <t>02477-5</t>
  </si>
  <si>
    <t>RUA DAS GAIVOTAS</t>
  </si>
  <si>
    <t>54786-680</t>
  </si>
  <si>
    <t>02703-0</t>
  </si>
  <si>
    <t>RUA ALBERTO MORENO</t>
  </si>
  <si>
    <t>54783-735</t>
  </si>
  <si>
    <t>02776-6</t>
  </si>
  <si>
    <t>ESTR DA PEROBA</t>
  </si>
  <si>
    <t>54789-530</t>
  </si>
  <si>
    <t>00385-9</t>
  </si>
  <si>
    <t>AV PAU FERRO</t>
  </si>
  <si>
    <t>54786-570</t>
  </si>
  <si>
    <t xml:space="preserve">PAVIMENTADA </t>
  </si>
  <si>
    <t xml:space="preserve">   TOTAL</t>
  </si>
  <si>
    <t>BAIRRO: 002 - VILA DA FÁBRICA</t>
  </si>
  <si>
    <t>00516-9</t>
  </si>
  <si>
    <t>RUA ALTAZES</t>
  </si>
  <si>
    <t>54759-315</t>
  </si>
  <si>
    <t>00517-7</t>
  </si>
  <si>
    <t>RUA PEDRO ROCHA</t>
  </si>
  <si>
    <t>54759-495</t>
  </si>
  <si>
    <t>00519-3</t>
  </si>
  <si>
    <t>RUA RIO DOCE</t>
  </si>
  <si>
    <t>54759-575</t>
  </si>
  <si>
    <t>00527-4</t>
  </si>
  <si>
    <t>RUA JOAQUIM PIRES</t>
  </si>
  <si>
    <t>54759-610</t>
  </si>
  <si>
    <t>00568-1</t>
  </si>
  <si>
    <t>AV SIZEFREDO ALVES DE BRITO</t>
  </si>
  <si>
    <t>54759-542</t>
  </si>
  <si>
    <t>01358-7</t>
  </si>
  <si>
    <t>RUA MANOEL ALVES DE SOUZA</t>
  </si>
  <si>
    <t>54759-525</t>
  </si>
  <si>
    <t>01384-6</t>
  </si>
  <si>
    <t>RUA PORTO SEGURO</t>
  </si>
  <si>
    <t>54759-210</t>
  </si>
  <si>
    <t>01583-0</t>
  </si>
  <si>
    <t>RUA AMERICO RODRIGUES</t>
  </si>
  <si>
    <t>54759-552</t>
  </si>
  <si>
    <t>01620-9</t>
  </si>
  <si>
    <t>TRV AMERICO RODRIGUES</t>
  </si>
  <si>
    <t>54759-608</t>
  </si>
  <si>
    <t>01638-1</t>
  </si>
  <si>
    <t>ALD DA MATA</t>
  </si>
  <si>
    <t>00000-000</t>
  </si>
  <si>
    <t>01643-8</t>
  </si>
  <si>
    <t>ALD DAS CASCATAS</t>
  </si>
  <si>
    <t>01645-4</t>
  </si>
  <si>
    <t>ALD DOS LAGOS</t>
  </si>
  <si>
    <t>01647-0</t>
  </si>
  <si>
    <t>ALD DOS PAU DARCOS</t>
  </si>
  <si>
    <t>01650-0</t>
  </si>
  <si>
    <t>ALD DAS IMBUIAS</t>
  </si>
  <si>
    <t>01651-9</t>
  </si>
  <si>
    <t>ALD DAS OLIVEIRAS</t>
  </si>
  <si>
    <t>01652-7</t>
  </si>
  <si>
    <t>ALD DAS PALMEIRAS</t>
  </si>
  <si>
    <t>01691-8</t>
  </si>
  <si>
    <t>AV GAL NEWTON CAVALCANTE</t>
  </si>
  <si>
    <t>54753-220</t>
  </si>
  <si>
    <t>02372-8</t>
  </si>
  <si>
    <t>TRV CANDIDO SALES</t>
  </si>
  <si>
    <t>54759-520</t>
  </si>
  <si>
    <t>02470-8</t>
  </si>
  <si>
    <t>1TR JOSE SEVERINO DE BARROS</t>
  </si>
  <si>
    <t>54759-212</t>
  </si>
  <si>
    <t>02495-3</t>
  </si>
  <si>
    <t>RUA ANA CAROLINA</t>
  </si>
  <si>
    <t>54759-554</t>
  </si>
  <si>
    <t>02674-3</t>
  </si>
  <si>
    <t>RUA CANINDE</t>
  </si>
  <si>
    <t>54759-590</t>
  </si>
  <si>
    <t>02704-9</t>
  </si>
  <si>
    <t>ALD DOS JACARANDAS</t>
  </si>
  <si>
    <t>54759-214</t>
  </si>
  <si>
    <t>02822-3</t>
  </si>
  <si>
    <t>ALD DOS IPÊS</t>
  </si>
  <si>
    <t>54759-320</t>
  </si>
  <si>
    <t>00502-9</t>
  </si>
  <si>
    <t>RUA SEVERINO SANTOS</t>
  </si>
  <si>
    <t>54759-550</t>
  </si>
  <si>
    <t>00503-7</t>
  </si>
  <si>
    <t>RUA PAULO AFONSO</t>
  </si>
  <si>
    <t>54759-510</t>
  </si>
  <si>
    <t>00504-5</t>
  </si>
  <si>
    <t>RUA CANDIDO SALES</t>
  </si>
  <si>
    <t>00506-1</t>
  </si>
  <si>
    <t>RUA MANOEL FIRMINO DA ROCHA</t>
  </si>
  <si>
    <t>54759-245</t>
  </si>
  <si>
    <t>00513-4</t>
  </si>
  <si>
    <t>AV DR PIERRE COLLIER</t>
  </si>
  <si>
    <t>54759-560</t>
  </si>
  <si>
    <t>00514-2</t>
  </si>
  <si>
    <t>AV COMENDADOR MUNIZ MACHADO</t>
  </si>
  <si>
    <t>54759-520 54759-540</t>
  </si>
  <si>
    <t>00515-0</t>
  </si>
  <si>
    <t>RUA DR CARLOS ALBERTO DE MENEZES</t>
  </si>
  <si>
    <t>54759-135</t>
  </si>
  <si>
    <t>00520-7</t>
  </si>
  <si>
    <t>RUA DR EXPEDITO LOPES</t>
  </si>
  <si>
    <t>54759-570</t>
  </si>
  <si>
    <t>00521-5</t>
  </si>
  <si>
    <t>TRV DR EXPEDITO LOPES</t>
  </si>
  <si>
    <t>54759-571</t>
  </si>
  <si>
    <t>00522-3</t>
  </si>
  <si>
    <t>RUA ANTONIO DE ALBUQUERQUE (ANTIGA)</t>
  </si>
  <si>
    <t>54759-580</t>
  </si>
  <si>
    <t>00524-0</t>
  </si>
  <si>
    <t>RUA LUIZ C. DE ARAUJO</t>
  </si>
  <si>
    <t>54759-620</t>
  </si>
  <si>
    <t>00526-6</t>
  </si>
  <si>
    <t>RUA ANISIO DE ABREU</t>
  </si>
  <si>
    <t>54759-600</t>
  </si>
  <si>
    <t>00528-2</t>
  </si>
  <si>
    <t>RUA ARTHUR MEDEIROS</t>
  </si>
  <si>
    <t>54759-640 54789-640</t>
  </si>
  <si>
    <t>00529-0</t>
  </si>
  <si>
    <t>1TR ARTHUR MEDEIROS</t>
  </si>
  <si>
    <t>54759-641</t>
  </si>
  <si>
    <t>00532-0</t>
  </si>
  <si>
    <t>RUA MASSAPE</t>
  </si>
  <si>
    <t>54759-650</t>
  </si>
  <si>
    <t>00541-0</t>
  </si>
  <si>
    <t>RUA ZACARIAS JOSE DO REGO</t>
  </si>
  <si>
    <t>54759-155</t>
  </si>
  <si>
    <t>00543-6</t>
  </si>
  <si>
    <t>2TR DR PIERRE COLLIER</t>
  </si>
  <si>
    <t>54759-562</t>
  </si>
  <si>
    <t>00544-4</t>
  </si>
  <si>
    <t>3TR DR PIERRE COLLIER</t>
  </si>
  <si>
    <t>54759-563</t>
  </si>
  <si>
    <t>00549-5</t>
  </si>
  <si>
    <t>RUA MANOEL HONORATO DA COSTA</t>
  </si>
  <si>
    <t>54759-475</t>
  </si>
  <si>
    <t>00561-4</t>
  </si>
  <si>
    <t>RUA DR CARLOS MENEZES</t>
  </si>
  <si>
    <t>54759-125</t>
  </si>
  <si>
    <t>00571-1</t>
  </si>
  <si>
    <t>RUA BEIRA RIO</t>
  </si>
  <si>
    <t>54759-175</t>
  </si>
  <si>
    <t>00575-4</t>
  </si>
  <si>
    <t>BCO JOSE DE ARRUDA</t>
  </si>
  <si>
    <t>54759-166</t>
  </si>
  <si>
    <t>00576-2</t>
  </si>
  <si>
    <t>RUA SIMAO MENDES</t>
  </si>
  <si>
    <t>54759-295</t>
  </si>
  <si>
    <t>00591-6</t>
  </si>
  <si>
    <t>RUA ANTONIO CARDOSO</t>
  </si>
  <si>
    <t>54759-575 54759-595</t>
  </si>
  <si>
    <t>00596-7</t>
  </si>
  <si>
    <t>RUA JOSE DE ARRUDA</t>
  </si>
  <si>
    <t>54759-165 54759-465</t>
  </si>
  <si>
    <t>01352-8</t>
  </si>
  <si>
    <t>TRV PADRE OSEAS CAVALCANTE</t>
  </si>
  <si>
    <t>01357-9</t>
  </si>
  <si>
    <t>RUA LINDAURA MARINHO DIAS</t>
  </si>
  <si>
    <t>54759-025</t>
  </si>
  <si>
    <t>01494-0</t>
  </si>
  <si>
    <t>ALD DAS CASSUARINAS</t>
  </si>
  <si>
    <t>54759-660</t>
  </si>
  <si>
    <t>01668-3</t>
  </si>
  <si>
    <t>TRV LUIZ C. DE ARAUJO</t>
  </si>
  <si>
    <t>54759-621</t>
  </si>
  <si>
    <t>02170-9</t>
  </si>
  <si>
    <t>1TR DR PIERRE COLLIER</t>
  </si>
  <si>
    <t>54759-561</t>
  </si>
  <si>
    <t>02498-8</t>
  </si>
  <si>
    <t>4TR DR PIERRE COLLIER</t>
  </si>
  <si>
    <t>54759-564</t>
  </si>
  <si>
    <t>02807-0</t>
  </si>
  <si>
    <t>2TR ARTHUR MEDEIROS</t>
  </si>
  <si>
    <t>54759-642</t>
  </si>
  <si>
    <t>02808-8</t>
  </si>
  <si>
    <t>3TR ARTHUR MEDEIROS</t>
  </si>
  <si>
    <t>00000-000 54759-621</t>
  </si>
  <si>
    <t>BAIRRO: 003 - TABATINGA</t>
  </si>
  <si>
    <t>00661-0</t>
  </si>
  <si>
    <t>RUA ANA LUCIA</t>
  </si>
  <si>
    <t>54756-480</t>
  </si>
  <si>
    <t>02645-0</t>
  </si>
  <si>
    <t>1TR 26 DE MAIO</t>
  </si>
  <si>
    <t>54000-000</t>
  </si>
  <si>
    <t>02646-8</t>
  </si>
  <si>
    <t>RUA 23 DE MAIO</t>
  </si>
  <si>
    <t>54756-312</t>
  </si>
  <si>
    <t>00014-0</t>
  </si>
  <si>
    <t>RUA TAPERA</t>
  </si>
  <si>
    <t>54756-060</t>
  </si>
  <si>
    <t>00051-5</t>
  </si>
  <si>
    <t>RUA ALUISIO BALTAR</t>
  </si>
  <si>
    <t>54753-760</t>
  </si>
  <si>
    <t>00077-9</t>
  </si>
  <si>
    <t>RUA ALUISIO DE CARVALHO</t>
  </si>
  <si>
    <t>54756-268</t>
  </si>
  <si>
    <t>00078-7</t>
  </si>
  <si>
    <t>RUA ALVARES DE CARVALHO</t>
  </si>
  <si>
    <t>54756-261</t>
  </si>
  <si>
    <t>00604-1</t>
  </si>
  <si>
    <t>RUA ALFREDO OSORIO</t>
  </si>
  <si>
    <t>54756-180</t>
  </si>
  <si>
    <t>00606-8</t>
  </si>
  <si>
    <t>RUA DA ALFANDEGA</t>
  </si>
  <si>
    <t>54756-200</t>
  </si>
  <si>
    <t>00607-6</t>
  </si>
  <si>
    <t>TRV ALFANDEGA</t>
  </si>
  <si>
    <t>54756-201</t>
  </si>
  <si>
    <t>00608-4</t>
  </si>
  <si>
    <t>RUA ALCIDES TEIXEIRA</t>
  </si>
  <si>
    <t>54756-110</t>
  </si>
  <si>
    <t>00615-7</t>
  </si>
  <si>
    <t>TRV CEL ALFREDO DUARTE</t>
  </si>
  <si>
    <t>54756-221</t>
  </si>
  <si>
    <t>00617-3</t>
  </si>
  <si>
    <t>1TR LUIZA MEDEIROS</t>
  </si>
  <si>
    <t>54756-771</t>
  </si>
  <si>
    <t>00620-3</t>
  </si>
  <si>
    <t>RUA SAO CARLOS DO AVAI</t>
  </si>
  <si>
    <t>54756-722</t>
  </si>
  <si>
    <t>00632-7</t>
  </si>
  <si>
    <t>RUA QUINTA DO SUL</t>
  </si>
  <si>
    <t>54756-273</t>
  </si>
  <si>
    <t>00636-0</t>
  </si>
  <si>
    <t>2TR LUIZA MEDEIROS</t>
  </si>
  <si>
    <t>54756-772</t>
  </si>
  <si>
    <t>00637-8</t>
  </si>
  <si>
    <t>RUA JOAQUIM MARIA DA COSTA</t>
  </si>
  <si>
    <t>54756-240</t>
  </si>
  <si>
    <t>00639-4</t>
  </si>
  <si>
    <t>RUA JOAQUIM FELIPE DE SANTANA</t>
  </si>
  <si>
    <t>54756-230</t>
  </si>
  <si>
    <t>00640-8</t>
  </si>
  <si>
    <t>RUA FRANCISCO TRINDADE</t>
  </si>
  <si>
    <t>54756-250</t>
  </si>
  <si>
    <t>00644-0</t>
  </si>
  <si>
    <t>4TR JOAQUIM FELIPE DE SANTANA</t>
  </si>
  <si>
    <t>54756-233</t>
  </si>
  <si>
    <t>00645-9</t>
  </si>
  <si>
    <t>3TR JOAQUIM FELIPE DE SANTANA</t>
  </si>
  <si>
    <t>54756-232</t>
  </si>
  <si>
    <t>00646-7</t>
  </si>
  <si>
    <t>RUA LENITA DE SOUZA</t>
  </si>
  <si>
    <t>54756-095</t>
  </si>
  <si>
    <t>00648-3</t>
  </si>
  <si>
    <t>RUA DIAS MARTINS</t>
  </si>
  <si>
    <t>54756-350</t>
  </si>
  <si>
    <t>00649-1</t>
  </si>
  <si>
    <t>RUA DEOCLECIO CESAR</t>
  </si>
  <si>
    <t>54756-340</t>
  </si>
  <si>
    <t>00652-1</t>
  </si>
  <si>
    <t>RUA GALVAO RAPOSO</t>
  </si>
  <si>
    <t>54756-360</t>
  </si>
  <si>
    <t>00654-8</t>
  </si>
  <si>
    <t>1TR AMARO COUTINHO</t>
  </si>
  <si>
    <t>54756-320</t>
  </si>
  <si>
    <t>00655-6</t>
  </si>
  <si>
    <t>RUA AMARO DUARTE</t>
  </si>
  <si>
    <t>54756-045</t>
  </si>
  <si>
    <t>00658-0</t>
  </si>
  <si>
    <t>54756-046</t>
  </si>
  <si>
    <t>00663-7</t>
  </si>
  <si>
    <t>RUA ANA ANGELICA</t>
  </si>
  <si>
    <t>54756-460</t>
  </si>
  <si>
    <t>00664-5</t>
  </si>
  <si>
    <t>RUA ANDRE CAVALCANTE</t>
  </si>
  <si>
    <t>54756-440</t>
  </si>
  <si>
    <t>00665-3</t>
  </si>
  <si>
    <t>RUA DURVAL ROSA BORGES</t>
  </si>
  <si>
    <t>54756-500</t>
  </si>
  <si>
    <t>00666-1</t>
  </si>
  <si>
    <t>RUA ARLINDO CYSNEIROS</t>
  </si>
  <si>
    <t>54756-510</t>
  </si>
  <si>
    <t>00667-0</t>
  </si>
  <si>
    <t>RUA ENG ALVARO CELSO</t>
  </si>
  <si>
    <t>54756-520</t>
  </si>
  <si>
    <t>00671-8</t>
  </si>
  <si>
    <t>RUA ASE MARTINS</t>
  </si>
  <si>
    <t>54756-410</t>
  </si>
  <si>
    <t>00685-8</t>
  </si>
  <si>
    <t>RUA ARMANDO SORIANO</t>
  </si>
  <si>
    <t>54756-630</t>
  </si>
  <si>
    <t>00690-4</t>
  </si>
  <si>
    <t>RUA ANTONIO NOVAES</t>
  </si>
  <si>
    <t>54756-590</t>
  </si>
  <si>
    <t>00691-2</t>
  </si>
  <si>
    <t>RUA ANTONIO RANGEL</t>
  </si>
  <si>
    <t>54756-600</t>
  </si>
  <si>
    <t>00693-9</t>
  </si>
  <si>
    <t>RUA ANA XAVIER</t>
  </si>
  <si>
    <t>54756-640</t>
  </si>
  <si>
    <t>00724-2</t>
  </si>
  <si>
    <t>RUA ALVARES TEIXEIRA MESQUITA</t>
  </si>
  <si>
    <t>54756-155</t>
  </si>
  <si>
    <t>00725-0</t>
  </si>
  <si>
    <t>RUA DO ARAGAO</t>
  </si>
  <si>
    <t>54756-377</t>
  </si>
  <si>
    <t>00729-3</t>
  </si>
  <si>
    <t>RUA DIAS CARDOSO</t>
  </si>
  <si>
    <t>54756-330</t>
  </si>
  <si>
    <t>00731-5</t>
  </si>
  <si>
    <t>RUA APOLO</t>
  </si>
  <si>
    <t>54756-358</t>
  </si>
  <si>
    <t>00738-2</t>
  </si>
  <si>
    <t>RUA ARAGUAIA</t>
  </si>
  <si>
    <t>54756-376</t>
  </si>
  <si>
    <t>00742-0</t>
  </si>
  <si>
    <t>RUA PRAZERES LOPES</t>
  </si>
  <si>
    <t>54756-812</t>
  </si>
  <si>
    <t>00747-1</t>
  </si>
  <si>
    <t>RUA EDSON CHAGAS</t>
  </si>
  <si>
    <t>54756-485</t>
  </si>
  <si>
    <t>00748-0</t>
  </si>
  <si>
    <t>2TR ALVARES TEIXEIRA MESQUITA</t>
  </si>
  <si>
    <t>54756-157</t>
  </si>
  <si>
    <t>00749-8</t>
  </si>
  <si>
    <t>RUA APIPUCOS</t>
  </si>
  <si>
    <t>54756-665</t>
  </si>
  <si>
    <t>00753-6</t>
  </si>
  <si>
    <t>6TR ALVARES TEIXEIRA MESQUITA</t>
  </si>
  <si>
    <t>54756-162</t>
  </si>
  <si>
    <t>00779-0</t>
  </si>
  <si>
    <t>7TR ALVARES TEIXEIRA MESQUITA</t>
  </si>
  <si>
    <t>54756-163</t>
  </si>
  <si>
    <t>00798-6</t>
  </si>
  <si>
    <t>RUA ANISIO GALVAO</t>
  </si>
  <si>
    <t>54756-290</t>
  </si>
  <si>
    <t>00858-3</t>
  </si>
  <si>
    <t>RUA BUARQUE DE MACEDO</t>
  </si>
  <si>
    <t>54756-370</t>
  </si>
  <si>
    <t>01248-3</t>
  </si>
  <si>
    <t>RUA ANTONIO FIGUEIREDO</t>
  </si>
  <si>
    <t>54756-570</t>
  </si>
  <si>
    <t>01794-9</t>
  </si>
  <si>
    <t>RUA SANTO ANTONIO DO PARAISO</t>
  </si>
  <si>
    <t>54756-025</t>
  </si>
  <si>
    <t>01800-7</t>
  </si>
  <si>
    <t>RUA SANTO ANTONIO DA PLATINA</t>
  </si>
  <si>
    <t>54756-015</t>
  </si>
  <si>
    <t>02370-1</t>
  </si>
  <si>
    <t>RUA DORIVAL CAIME</t>
  </si>
  <si>
    <t>54753-385</t>
  </si>
  <si>
    <t>02532-1</t>
  </si>
  <si>
    <t>PCA ALCIDES RIBEIRO</t>
  </si>
  <si>
    <t>54756-120</t>
  </si>
  <si>
    <t>02536-4</t>
  </si>
  <si>
    <t>RUA ANA VIEIRA CAVALCANTE</t>
  </si>
  <si>
    <t>54756-218</t>
  </si>
  <si>
    <t>02539-9</t>
  </si>
  <si>
    <t>1TR ALVARES TEIXEIRA MESQUITA</t>
  </si>
  <si>
    <t>54756-156</t>
  </si>
  <si>
    <t>02540-2</t>
  </si>
  <si>
    <t>54756-158</t>
  </si>
  <si>
    <t>02541-0</t>
  </si>
  <si>
    <t>3TR ALVARES TEIXEIRA MESQUITA</t>
  </si>
  <si>
    <t>54756-159</t>
  </si>
  <si>
    <t>02542-9</t>
  </si>
  <si>
    <t>4TR ALVARES TEIXEIRA MESQUITA</t>
  </si>
  <si>
    <t>54756-161</t>
  </si>
  <si>
    <t>02630-1</t>
  </si>
  <si>
    <t>TRV LUIZ JORGE DOS SANTOS</t>
  </si>
  <si>
    <t>54756-655</t>
  </si>
  <si>
    <t>02647-6</t>
  </si>
  <si>
    <t>2TR 26 DE MAIO</t>
  </si>
  <si>
    <t>54756-125</t>
  </si>
  <si>
    <t>02690-5</t>
  </si>
  <si>
    <t>RUA AMBROSIO MACHADO</t>
  </si>
  <si>
    <t>54756-835</t>
  </si>
  <si>
    <t>02707-3</t>
  </si>
  <si>
    <t>RUA CINCO</t>
  </si>
  <si>
    <t>54756-326</t>
  </si>
  <si>
    <t>02758-8</t>
  </si>
  <si>
    <t>RUA ELIAS PEREIRA</t>
  </si>
  <si>
    <t>54756-077</t>
  </si>
  <si>
    <t>02760-0</t>
  </si>
  <si>
    <t>RUA MARILENE GOMES</t>
  </si>
  <si>
    <t>54756-820</t>
  </si>
  <si>
    <t>00280-1</t>
  </si>
  <si>
    <t>RUA PEDRO TOME DOS SANTOS</t>
  </si>
  <si>
    <t>54756-356</t>
  </si>
  <si>
    <t>00601-7</t>
  </si>
  <si>
    <t>RUA ALICE GOMES</t>
  </si>
  <si>
    <t>54756-160</t>
  </si>
  <si>
    <t>00605-0</t>
  </si>
  <si>
    <t>RUA ALFREDO LISBOA</t>
  </si>
  <si>
    <t>54756-190</t>
  </si>
  <si>
    <t>00609-2</t>
  </si>
  <si>
    <t>RUA ALCIDES RIBEIRO</t>
  </si>
  <si>
    <t>00614-9</t>
  </si>
  <si>
    <t>RUA CEL ALFREDO DUARTE</t>
  </si>
  <si>
    <t>54756-220</t>
  </si>
  <si>
    <t>00616-5</t>
  </si>
  <si>
    <t>AV LUIZA DE MEDEIROS</t>
  </si>
  <si>
    <t>54756-770</t>
  </si>
  <si>
    <t>00638-6</t>
  </si>
  <si>
    <t>RUA ARLINDO LOPES DOS SANTOS</t>
  </si>
  <si>
    <t>54756-080</t>
  </si>
  <si>
    <t>00642-4</t>
  </si>
  <si>
    <t>RUA PEREIRA DA COSTA</t>
  </si>
  <si>
    <t>54756-270</t>
  </si>
  <si>
    <t>00657-2</t>
  </si>
  <si>
    <t>RUA LUIZ JORGE DOS SANTOS</t>
  </si>
  <si>
    <t>54756-653 54756-655</t>
  </si>
  <si>
    <t>00659-9</t>
  </si>
  <si>
    <t>RUA CARDEAL DA SILVA</t>
  </si>
  <si>
    <t>54756-310</t>
  </si>
  <si>
    <t>00660-2</t>
  </si>
  <si>
    <t>RUA ARNALDO PIMENTEL</t>
  </si>
  <si>
    <t>54756-490</t>
  </si>
  <si>
    <t>00662-9</t>
  </si>
  <si>
    <t>RUA ANA NERY</t>
  </si>
  <si>
    <t>54756-470</t>
  </si>
  <si>
    <t>00670-0</t>
  </si>
  <si>
    <t>RUA ANDRE REBOUCAS</t>
  </si>
  <si>
    <t>54756-430</t>
  </si>
  <si>
    <t>00675-0</t>
  </si>
  <si>
    <t>RUA APRIGIO ALVES</t>
  </si>
  <si>
    <t>54756-430 54756-560 54756-784</t>
  </si>
  <si>
    <t>00676-9</t>
  </si>
  <si>
    <t>RUA AMADOR MEIRA</t>
  </si>
  <si>
    <t>54756-602</t>
  </si>
  <si>
    <t>00679-3</t>
  </si>
  <si>
    <t>2TR AMADOR MEIRA</t>
  </si>
  <si>
    <t>54756-604</t>
  </si>
  <si>
    <t>00680-7</t>
  </si>
  <si>
    <t>3TR AMADOR MEIRA</t>
  </si>
  <si>
    <t>54756-605</t>
  </si>
  <si>
    <t>00717-0</t>
  </si>
  <si>
    <t>RUA ANTONIO DE CASTRO</t>
  </si>
  <si>
    <t>54756-280</t>
  </si>
  <si>
    <t>00718-8</t>
  </si>
  <si>
    <t>RUA LAMARTINE BABO</t>
  </si>
  <si>
    <t>54756-450</t>
  </si>
  <si>
    <t>00722-6</t>
  </si>
  <si>
    <t>RUA SEVERINA CARNEIRO DE ALBUQUERQU</t>
  </si>
  <si>
    <t>54756-090</t>
  </si>
  <si>
    <t>00723-4</t>
  </si>
  <si>
    <t>RUA AMADOR BUENO</t>
  </si>
  <si>
    <t>54756-274</t>
  </si>
  <si>
    <t>02531-3</t>
  </si>
  <si>
    <t>TRV MANDACARU</t>
  </si>
  <si>
    <t>54756-101</t>
  </si>
  <si>
    <t>02652-2</t>
  </si>
  <si>
    <t>RUA HILTON MENDES BARBOSA</t>
  </si>
  <si>
    <t>54756-555</t>
  </si>
  <si>
    <t>02825-8</t>
  </si>
  <si>
    <t>BAIRRO: 004 - TIMBÍ</t>
  </si>
  <si>
    <t>02391-4</t>
  </si>
  <si>
    <t>RUA DOS TOPOGRAFOS</t>
  </si>
  <si>
    <t>54768-170</t>
  </si>
  <si>
    <t>00808-7</t>
  </si>
  <si>
    <t>RUA JOAO ALVES DE BARROS</t>
  </si>
  <si>
    <t>54768-050</t>
  </si>
  <si>
    <t>00836-2</t>
  </si>
  <si>
    <t>RUA NOVA OLIMPIA</t>
  </si>
  <si>
    <t>54768-040</t>
  </si>
  <si>
    <t>00843-5</t>
  </si>
  <si>
    <t>RUA TELES JUNIOR</t>
  </si>
  <si>
    <t>54768-390</t>
  </si>
  <si>
    <t>00868-0</t>
  </si>
  <si>
    <t>RUA JOSE ISIDIO DA SILVA</t>
  </si>
  <si>
    <t>54765-138</t>
  </si>
  <si>
    <t>00873-7</t>
  </si>
  <si>
    <t>RUA ALBERTINO FRANCISCO DA SILVA</t>
  </si>
  <si>
    <t>54765-005</t>
  </si>
  <si>
    <t>00879-6</t>
  </si>
  <si>
    <t>RUA DAMIAO PEDRO DA CRUZ</t>
  </si>
  <si>
    <t>54765-290</t>
  </si>
  <si>
    <t>00889-3</t>
  </si>
  <si>
    <t>RUA SANTA VERONICA</t>
  </si>
  <si>
    <t>54765-075</t>
  </si>
  <si>
    <t>00895-8</t>
  </si>
  <si>
    <t>RUA ITAETÉ</t>
  </si>
  <si>
    <t>54765-320</t>
  </si>
  <si>
    <t>01095-2</t>
  </si>
  <si>
    <t>RUA PORTO RICO</t>
  </si>
  <si>
    <t>54768-490</t>
  </si>
  <si>
    <t>01140-1</t>
  </si>
  <si>
    <t>RUA MARCELO A CORREIA DE</t>
  </si>
  <si>
    <t>54768-745</t>
  </si>
  <si>
    <t>00822-2</t>
  </si>
  <si>
    <t>RUA DOS FISICOS</t>
  </si>
  <si>
    <t>54768-405</t>
  </si>
  <si>
    <t>01100-2</t>
  </si>
  <si>
    <t>RUA DOS PROJETISTAS</t>
  </si>
  <si>
    <t>54768-690</t>
  </si>
  <si>
    <t>54768-705</t>
  </si>
  <si>
    <t>00809-5</t>
  </si>
  <si>
    <t>RUA CARAVELAS</t>
  </si>
  <si>
    <t>54768-100</t>
  </si>
  <si>
    <t>00812-5</t>
  </si>
  <si>
    <t>RUA UNIAO DA VITORIA</t>
  </si>
  <si>
    <t>54768-790</t>
  </si>
  <si>
    <t>00813-3</t>
  </si>
  <si>
    <t>RUA MIN DILSON FUNARO</t>
  </si>
  <si>
    <t>54768-075</t>
  </si>
  <si>
    <t>00821-4</t>
  </si>
  <si>
    <t>RUA DOS SOCIOLOGOS</t>
  </si>
  <si>
    <t>54768-180</t>
  </si>
  <si>
    <t>00823-0</t>
  </si>
  <si>
    <t>RUA DOS GEOLOGOS</t>
  </si>
  <si>
    <t>54768-160</t>
  </si>
  <si>
    <t>00827-3</t>
  </si>
  <si>
    <t>RUA DOS MEDICOS</t>
  </si>
  <si>
    <t>54768-340</t>
  </si>
  <si>
    <t>00828-1</t>
  </si>
  <si>
    <t>RUA MARILENA</t>
  </si>
  <si>
    <t>54768-350</t>
  </si>
  <si>
    <t>00830-3</t>
  </si>
  <si>
    <t>RUA TRINDADE</t>
  </si>
  <si>
    <t>54768-030</t>
  </si>
  <si>
    <t>00831-1</t>
  </si>
  <si>
    <t>RUA SAMARIA</t>
  </si>
  <si>
    <t>54768-250</t>
  </si>
  <si>
    <t>00832-0</t>
  </si>
  <si>
    <t>54768-055</t>
  </si>
  <si>
    <t>00837-0</t>
  </si>
  <si>
    <t>RUA SAO MACEDO</t>
  </si>
  <si>
    <t>54768-270</t>
  </si>
  <si>
    <t>00839-7</t>
  </si>
  <si>
    <t>RUA OTAVIO GOMES DA SILVA</t>
  </si>
  <si>
    <t>54768-290</t>
  </si>
  <si>
    <t>00846-0</t>
  </si>
  <si>
    <t>RUA BRAZ DINIZ</t>
  </si>
  <si>
    <t>54768-300</t>
  </si>
  <si>
    <t>00847-8</t>
  </si>
  <si>
    <t>RUA TABIRA</t>
  </si>
  <si>
    <t>54768-450</t>
  </si>
  <si>
    <t>00848-6</t>
  </si>
  <si>
    <t>RUA TEBAS</t>
  </si>
  <si>
    <t>54768-195</t>
  </si>
  <si>
    <t>00851-6</t>
  </si>
  <si>
    <t>RUA SITIO NOVO</t>
  </si>
  <si>
    <t>54768-175</t>
  </si>
  <si>
    <t>00853-2</t>
  </si>
  <si>
    <t>RUA DO FORTE</t>
  </si>
  <si>
    <t>54768-415</t>
  </si>
  <si>
    <t>00854-0</t>
  </si>
  <si>
    <t>RUA RAUL SOARES</t>
  </si>
  <si>
    <t>54768-430</t>
  </si>
  <si>
    <t>00857-5</t>
  </si>
  <si>
    <t>RUA HIPOLITO DA COSTA</t>
  </si>
  <si>
    <t>54768-768</t>
  </si>
  <si>
    <t>00861-3</t>
  </si>
  <si>
    <t>RUA SAO NICOLAU</t>
  </si>
  <si>
    <t>54768-155</t>
  </si>
  <si>
    <t>00862-1</t>
  </si>
  <si>
    <t>TRV SAO NICOLAU</t>
  </si>
  <si>
    <t>54768-165</t>
  </si>
  <si>
    <t>00872-9</t>
  </si>
  <si>
    <t>RUA NESTOR BEZERRA DE ARRUDA</t>
  </si>
  <si>
    <t>54765-400</t>
  </si>
  <si>
    <t>00875-3</t>
  </si>
  <si>
    <t>TRV MARIA BENTO DO NASCIMENTO</t>
  </si>
  <si>
    <t>54765-431</t>
  </si>
  <si>
    <t>00881-8</t>
  </si>
  <si>
    <t>1TR DAMIAO PEDRO DA CRUZ</t>
  </si>
  <si>
    <t>54765-287</t>
  </si>
  <si>
    <t>00893-1</t>
  </si>
  <si>
    <t>RUA JOSE CAMILO</t>
  </si>
  <si>
    <t>54765-050</t>
  </si>
  <si>
    <t>00899-0</t>
  </si>
  <si>
    <t>AV DA CHESF</t>
  </si>
  <si>
    <t>54768-015</t>
  </si>
  <si>
    <t>00902-4</t>
  </si>
  <si>
    <t>RUA MARIA JOSE ALVES</t>
  </si>
  <si>
    <t>54765-090</t>
  </si>
  <si>
    <t>00904-0</t>
  </si>
  <si>
    <t>RUA EXPEDITO CORREIA</t>
  </si>
  <si>
    <t>54765-490 54765-495</t>
  </si>
  <si>
    <t>00945-8</t>
  </si>
  <si>
    <t>RUA DOS BIOLOGOS</t>
  </si>
  <si>
    <t>54768-560</t>
  </si>
  <si>
    <t>00955-5</t>
  </si>
  <si>
    <t>RUA BOM PASTOR</t>
  </si>
  <si>
    <t>54774-481</t>
  </si>
  <si>
    <t>00969-5</t>
  </si>
  <si>
    <t>RUA GUSTAVO VIANA FILHO</t>
  </si>
  <si>
    <t>54774-250</t>
  </si>
  <si>
    <t>01028-6</t>
  </si>
  <si>
    <t>RUA PIO V</t>
  </si>
  <si>
    <t>54768-105</t>
  </si>
  <si>
    <t>01033-2</t>
  </si>
  <si>
    <t>RUA ISABEL ALVES</t>
  </si>
  <si>
    <t>54765-100 54765-260</t>
  </si>
  <si>
    <t>01041-3</t>
  </si>
  <si>
    <t>RUA MESOPOTAMIA</t>
  </si>
  <si>
    <t>54768-060 54768-310</t>
  </si>
  <si>
    <t>01044-8</t>
  </si>
  <si>
    <t>RUA MARIA APARECIDA DE BARROS</t>
  </si>
  <si>
    <t>54768-140</t>
  </si>
  <si>
    <t>01045-6</t>
  </si>
  <si>
    <t>RUA JOSE DE ANDRADE</t>
  </si>
  <si>
    <t>54765-080</t>
  </si>
  <si>
    <t>01054-5</t>
  </si>
  <si>
    <t>RUA TEN ARNALDO</t>
  </si>
  <si>
    <t>54765-135</t>
  </si>
  <si>
    <t>01091-0</t>
  </si>
  <si>
    <t>RUA SAO PEDRO</t>
  </si>
  <si>
    <t>54768-702</t>
  </si>
  <si>
    <t>01109-6</t>
  </si>
  <si>
    <t>TRV MARIA ALVES</t>
  </si>
  <si>
    <t>54768-794</t>
  </si>
  <si>
    <t>01110-0</t>
  </si>
  <si>
    <t>RUA JOAO ANACLETO DINIZ</t>
  </si>
  <si>
    <t>54765-410</t>
  </si>
  <si>
    <t>01153-3</t>
  </si>
  <si>
    <t>RUA DOS DOMADORES</t>
  </si>
  <si>
    <t>54768-815</t>
  </si>
  <si>
    <t>01155-0</t>
  </si>
  <si>
    <t>RUA UNIFLOR</t>
  </si>
  <si>
    <t>54768-445</t>
  </si>
  <si>
    <t>01174-6</t>
  </si>
  <si>
    <t>RUA JULIANA</t>
  </si>
  <si>
    <t>54768-412</t>
  </si>
  <si>
    <t>01175-4</t>
  </si>
  <si>
    <t>RUA JULIO PRESTES</t>
  </si>
  <si>
    <t>54768-503</t>
  </si>
  <si>
    <t>02390-6</t>
  </si>
  <si>
    <t>RUA LUIS COUTINHO</t>
  </si>
  <si>
    <t>54768-672</t>
  </si>
  <si>
    <t>00803-6</t>
  </si>
  <si>
    <t>1TR TELEMACO BORBA</t>
  </si>
  <si>
    <t>54768-081</t>
  </si>
  <si>
    <t>01188-6</t>
  </si>
  <si>
    <t>RUA DOS JARDINEIROS</t>
  </si>
  <si>
    <t>54774-575</t>
  </si>
  <si>
    <t>01195-9</t>
  </si>
  <si>
    <t>RUA COSTA BARROS</t>
  </si>
  <si>
    <t>54768-595</t>
  </si>
  <si>
    <t>01210-6</t>
  </si>
  <si>
    <t>RUA SAO MARTINS</t>
  </si>
  <si>
    <t>54768-735</t>
  </si>
  <si>
    <t>01244-0</t>
  </si>
  <si>
    <t>RUA LUCIA ALVES PASCOAL</t>
  </si>
  <si>
    <t>54768-320</t>
  </si>
  <si>
    <t>02115-6</t>
  </si>
  <si>
    <t>RUA MONTE CARLOS</t>
  </si>
  <si>
    <t>54768-787</t>
  </si>
  <si>
    <t>02387-6</t>
  </si>
  <si>
    <t>RUA VITORIA DE SANTO ANTAO</t>
  </si>
  <si>
    <t>54768-485</t>
  </si>
  <si>
    <t>02389-2</t>
  </si>
  <si>
    <t>02423-6</t>
  </si>
  <si>
    <t>TRV REDENCAO</t>
  </si>
  <si>
    <t>54768-298</t>
  </si>
  <si>
    <t>02582-8</t>
  </si>
  <si>
    <t>RUA SANTA DIAMANTINA</t>
  </si>
  <si>
    <t>54771-750</t>
  </si>
  <si>
    <t>02672-7</t>
  </si>
  <si>
    <t>54768-500</t>
  </si>
  <si>
    <t>02723-5</t>
  </si>
  <si>
    <t>TRV RAUL SOARES</t>
  </si>
  <si>
    <t>54768-431</t>
  </si>
  <si>
    <t>02734-0</t>
  </si>
  <si>
    <t>TRV TIMBI</t>
  </si>
  <si>
    <t>54765-242</t>
  </si>
  <si>
    <t>01242-4</t>
  </si>
  <si>
    <t>RUA PORTELA</t>
  </si>
  <si>
    <t>54768-215</t>
  </si>
  <si>
    <t>02550-0</t>
  </si>
  <si>
    <t>RUA ESPLANADA DO ACUDE</t>
  </si>
  <si>
    <t>54768-752</t>
  </si>
  <si>
    <t>02773-1</t>
  </si>
  <si>
    <t>RUA JOSE BELEM DE LIMA</t>
  </si>
  <si>
    <t>54768-847</t>
  </si>
  <si>
    <t>54768-068</t>
  </si>
  <si>
    <t>00800-1</t>
  </si>
  <si>
    <t>RUA TEIXEIRA SOARES</t>
  </si>
  <si>
    <t>54768-130</t>
  </si>
  <si>
    <t>00801-0</t>
  </si>
  <si>
    <t>RUA TEODORO BORGES</t>
  </si>
  <si>
    <t>54768-090</t>
  </si>
  <si>
    <t>00802-8</t>
  </si>
  <si>
    <t>RUA TELEMACO BORBA</t>
  </si>
  <si>
    <t>54768-080</t>
  </si>
  <si>
    <t>00806-0</t>
  </si>
  <si>
    <t>RUA SAO PEDRO DO PARANA</t>
  </si>
  <si>
    <t>54768-750</t>
  </si>
  <si>
    <t>00810-9</t>
  </si>
  <si>
    <t>RUA SERTANOPOLIS</t>
  </si>
  <si>
    <t>54768-150 54768-725</t>
  </si>
  <si>
    <t>00811-7</t>
  </si>
  <si>
    <t>AV ERSINA LAPENDA</t>
  </si>
  <si>
    <t>54768-120</t>
  </si>
  <si>
    <t>00816-8</t>
  </si>
  <si>
    <t>RUA INDIANOPOLIS</t>
  </si>
  <si>
    <t>54768-190</t>
  </si>
  <si>
    <t>00817-6</t>
  </si>
  <si>
    <t>RUA DOS PESCADORES</t>
  </si>
  <si>
    <t>54768-210</t>
  </si>
  <si>
    <t>00818-4</t>
  </si>
  <si>
    <t>RUA DOS BIBLIOTECARIOS</t>
  </si>
  <si>
    <t>54768-200</t>
  </si>
  <si>
    <t>00819-2</t>
  </si>
  <si>
    <t>RUA DOS MARCENEIROS</t>
  </si>
  <si>
    <t>54768-220</t>
  </si>
  <si>
    <t>00820-6</t>
  </si>
  <si>
    <t>RUA DOS QUIMICOS</t>
  </si>
  <si>
    <t>54768-230</t>
  </si>
  <si>
    <t>00824-9</t>
  </si>
  <si>
    <t>RUA DOS AGRONOMOS</t>
  </si>
  <si>
    <t>54768-240</t>
  </si>
  <si>
    <t>00829-0</t>
  </si>
  <si>
    <t>RUA PROFESSOR FABIO DE SOUZA SILVA</t>
  </si>
  <si>
    <t>54768-110</t>
  </si>
  <si>
    <t>00834-6</t>
  </si>
  <si>
    <t>RUA BARRETO DE MENEZES</t>
  </si>
  <si>
    <t>54768-275</t>
  </si>
  <si>
    <t>00840-0</t>
  </si>
  <si>
    <t>RUA REALISMO</t>
  </si>
  <si>
    <t>54768-125</t>
  </si>
  <si>
    <t>00841-9</t>
  </si>
  <si>
    <t>RUA PILAR</t>
  </si>
  <si>
    <t>54768-360</t>
  </si>
  <si>
    <t>00844-3</t>
  </si>
  <si>
    <t>RUA CLODOALDO MARQUES DE SANTANA</t>
  </si>
  <si>
    <t>54768-370</t>
  </si>
  <si>
    <t>00845-1</t>
  </si>
  <si>
    <t>RUA ANTONIO SOARES DE LIMA</t>
  </si>
  <si>
    <t>54768-400</t>
  </si>
  <si>
    <t>00856-7</t>
  </si>
  <si>
    <t>RUA RIO TINTO</t>
  </si>
  <si>
    <t>54768-480</t>
  </si>
  <si>
    <t>00867-2</t>
  </si>
  <si>
    <t>RUA ALVORADA DO SUL</t>
  </si>
  <si>
    <t>54768-466</t>
  </si>
  <si>
    <t>00869-9</t>
  </si>
  <si>
    <t>RUA MARIA ISABEL DE SANTANA</t>
  </si>
  <si>
    <t>54765-345</t>
  </si>
  <si>
    <t>00870-2</t>
  </si>
  <si>
    <t>RUA GETULIO ALVES DE ALBUQUERQUE</t>
  </si>
  <si>
    <t>54765-335</t>
  </si>
  <si>
    <t>00871-0</t>
  </si>
  <si>
    <t>RUA SEVERINO JOAQUIM DE SANTANA</t>
  </si>
  <si>
    <t>54765-120</t>
  </si>
  <si>
    <t>00874-5</t>
  </si>
  <si>
    <t>RUA MARIA BENTO DO NASCIMENTO</t>
  </si>
  <si>
    <t>54765-430</t>
  </si>
  <si>
    <t>00876-1</t>
  </si>
  <si>
    <t>RUA SEVERINA FRANCISCA DO NASCIMENTO</t>
  </si>
  <si>
    <t>54765-105</t>
  </si>
  <si>
    <t>00877-0</t>
  </si>
  <si>
    <t>RUA MARCIONILA ALVES</t>
  </si>
  <si>
    <t>54765-440</t>
  </si>
  <si>
    <t>00878-8</t>
  </si>
  <si>
    <t>RUA NOSSA SENHORA DE LOURDES</t>
  </si>
  <si>
    <t>54765-300</t>
  </si>
  <si>
    <t>00880-0</t>
  </si>
  <si>
    <t>RUA LUZIA ALVES</t>
  </si>
  <si>
    <t>54765-460</t>
  </si>
  <si>
    <t>00884-2</t>
  </si>
  <si>
    <t>RUA ANTONIO FELIPE</t>
  </si>
  <si>
    <t>54765-280</t>
  </si>
  <si>
    <t>00888-5</t>
  </si>
  <si>
    <t>RUA DEYSE DE ARAUJO</t>
  </si>
  <si>
    <t>54765-045</t>
  </si>
  <si>
    <t>00890-7</t>
  </si>
  <si>
    <t>TRV SANTA VERONICA</t>
  </si>
  <si>
    <t>54765-071</t>
  </si>
  <si>
    <t>00896-6</t>
  </si>
  <si>
    <t>RUA ARAPONGAS</t>
  </si>
  <si>
    <t>54762-576</t>
  </si>
  <si>
    <t>00897-4</t>
  </si>
  <si>
    <t>RUA NAZARE CAVALCANTE</t>
  </si>
  <si>
    <t>54765-060</t>
  </si>
  <si>
    <t>00900-8</t>
  </si>
  <si>
    <t>RUA MANOEL DE ANDRADE</t>
  </si>
  <si>
    <t>54765-035</t>
  </si>
  <si>
    <t>00901-6</t>
  </si>
  <si>
    <t>AV TIMBI</t>
  </si>
  <si>
    <t>54765-240</t>
  </si>
  <si>
    <t>00966-0</t>
  </si>
  <si>
    <t>RUA MARIA AMALIA NOGUEIRA</t>
  </si>
  <si>
    <t>54768-725</t>
  </si>
  <si>
    <t>01026-0</t>
  </si>
  <si>
    <t>RUA JOAO FELIX</t>
  </si>
  <si>
    <t>54765-025</t>
  </si>
  <si>
    <t>01031-6</t>
  </si>
  <si>
    <t>RUA OSCAR ANDRE DE ALBUQUERQUE</t>
  </si>
  <si>
    <t>54765-380</t>
  </si>
  <si>
    <t>01040-5</t>
  </si>
  <si>
    <t>RUA TREZE DE MAIO</t>
  </si>
  <si>
    <t>54765-365</t>
  </si>
  <si>
    <t>01042-1</t>
  </si>
  <si>
    <t>RUA SATIRO IVO</t>
  </si>
  <si>
    <t>54768-755</t>
  </si>
  <si>
    <t>01046-4</t>
  </si>
  <si>
    <t>RUA AFONSO PENA</t>
  </si>
  <si>
    <t>54768-060</t>
  </si>
  <si>
    <t>01056-1</t>
  </si>
  <si>
    <t>RUA FRANCISCO DE PAULA C DE ARAÚJO</t>
  </si>
  <si>
    <t>54765-115 54765-118</t>
  </si>
  <si>
    <t>01069-3</t>
  </si>
  <si>
    <t>RUA MARIA ALVES</t>
  </si>
  <si>
    <t>54768-795</t>
  </si>
  <si>
    <t>01072-3</t>
  </si>
  <si>
    <t>RUA PEDRO DE LIMA RAMOS</t>
  </si>
  <si>
    <t>54765-085</t>
  </si>
  <si>
    <t>01179-7</t>
  </si>
  <si>
    <t>RUA DOS MOTORISTAS</t>
  </si>
  <si>
    <t>54768-720</t>
  </si>
  <si>
    <t>01180-0</t>
  </si>
  <si>
    <t>TRV JOAO ALVES</t>
  </si>
  <si>
    <t>54768-052</t>
  </si>
  <si>
    <t>02070-2</t>
  </si>
  <si>
    <t>RUA SAO FRANCISCO</t>
  </si>
  <si>
    <t>54768-798</t>
  </si>
  <si>
    <t>02141-5</t>
  </si>
  <si>
    <t>RUA MAL DEODORO DA FONSECA</t>
  </si>
  <si>
    <t>54768-770</t>
  </si>
  <si>
    <t>02678-6</t>
  </si>
  <si>
    <t>RUA CELSO VIEIRA</t>
  </si>
  <si>
    <t>54768-325</t>
  </si>
  <si>
    <t>02801-0</t>
  </si>
  <si>
    <t>RUA JOSÉ DO PATROCÍNIO</t>
  </si>
  <si>
    <t>54768-708</t>
  </si>
  <si>
    <t>02824-0</t>
  </si>
  <si>
    <t>RUA JOSÉ RUFINO</t>
  </si>
  <si>
    <t>54768-242</t>
  </si>
  <si>
    <t>BAIRRO: 005 - BAIRRO DOS ESTADOS</t>
  </si>
  <si>
    <t>01291-2</t>
  </si>
  <si>
    <t>RUA QUINTANDINHA</t>
  </si>
  <si>
    <t>54762-220</t>
  </si>
  <si>
    <t>02748-0</t>
  </si>
  <si>
    <t>54762-796</t>
  </si>
  <si>
    <t>01257-2</t>
  </si>
  <si>
    <t>RUA CORRENTINA</t>
  </si>
  <si>
    <t>54762-170</t>
  </si>
  <si>
    <t>01258-0</t>
  </si>
  <si>
    <t>RUA PALMITAL</t>
  </si>
  <si>
    <t>54762-275</t>
  </si>
  <si>
    <t>01261-0</t>
  </si>
  <si>
    <t>RUA REALESA</t>
  </si>
  <si>
    <t>54762-100</t>
  </si>
  <si>
    <t>01263-7</t>
  </si>
  <si>
    <t>RUA NOVA LONDRINA</t>
  </si>
  <si>
    <t>54762-120</t>
  </si>
  <si>
    <t>01264-5</t>
  </si>
  <si>
    <t>RUA SAO JOAO DO BOCAIUVA</t>
  </si>
  <si>
    <t>54762-055</t>
  </si>
  <si>
    <t>01266-1</t>
  </si>
  <si>
    <t>RUA MATO GROSSO</t>
  </si>
  <si>
    <t>54762-050</t>
  </si>
  <si>
    <t>01267-0</t>
  </si>
  <si>
    <t>RUA MIRADOR</t>
  </si>
  <si>
    <t>54762-205</t>
  </si>
  <si>
    <t>01271-8</t>
  </si>
  <si>
    <t>TRV MINAS GERAIS</t>
  </si>
  <si>
    <t>54762-801</t>
  </si>
  <si>
    <t>01285-8</t>
  </si>
  <si>
    <t>RUA FILADELFIA</t>
  </si>
  <si>
    <t>54762-230</t>
  </si>
  <si>
    <t>01286-6</t>
  </si>
  <si>
    <t>RUA MONTELANDIA</t>
  </si>
  <si>
    <t>54762-212</t>
  </si>
  <si>
    <t>01288-2</t>
  </si>
  <si>
    <t>RUA REBOUCAS</t>
  </si>
  <si>
    <t>54762-005</t>
  </si>
  <si>
    <t>01289-0</t>
  </si>
  <si>
    <t>RUA PALMEIRAS</t>
  </si>
  <si>
    <t>54762-202</t>
  </si>
  <si>
    <t>01290-4</t>
  </si>
  <si>
    <t>RUA NOSSA SENHORA DAS GRACAS</t>
  </si>
  <si>
    <t>54762-215</t>
  </si>
  <si>
    <t>01292-0</t>
  </si>
  <si>
    <t>RUA PARANAGUA</t>
  </si>
  <si>
    <t>54762-140</t>
  </si>
  <si>
    <t>01306-4</t>
  </si>
  <si>
    <t>RUA NOVO CANTO</t>
  </si>
  <si>
    <t>54762-245</t>
  </si>
  <si>
    <t>01310-2</t>
  </si>
  <si>
    <t>RUA CORACAO DE MARIA</t>
  </si>
  <si>
    <t>54762-102</t>
  </si>
  <si>
    <t>01316-1</t>
  </si>
  <si>
    <t>RUA PARANAPOEMA</t>
  </si>
  <si>
    <t>54762-840</t>
  </si>
  <si>
    <t>01319-6</t>
  </si>
  <si>
    <t>TRV QUINZE DE NOVEMBRO</t>
  </si>
  <si>
    <t>54762-180</t>
  </si>
  <si>
    <t>01422-2</t>
  </si>
  <si>
    <t>RUA ELIZA CABRAL DE SOUZA</t>
  </si>
  <si>
    <t>54762-222</t>
  </si>
  <si>
    <t>01446-0</t>
  </si>
  <si>
    <t>TRV SETE DE SETEMBRO</t>
  </si>
  <si>
    <t>54762-105</t>
  </si>
  <si>
    <t>01456-7</t>
  </si>
  <si>
    <t>RUA PLANALTO</t>
  </si>
  <si>
    <t>54762-315</t>
  </si>
  <si>
    <t>01457-5</t>
  </si>
  <si>
    <t>RUA PONTA GROSSA</t>
  </si>
  <si>
    <t>54762-325</t>
  </si>
  <si>
    <t>01458-3</t>
  </si>
  <si>
    <t>AV NOSSA SENHORA DA CONCEICAO</t>
  </si>
  <si>
    <t>54762-010</t>
  </si>
  <si>
    <t>01460-5</t>
  </si>
  <si>
    <t>1TR GUARANI</t>
  </si>
  <si>
    <t>54762-021</t>
  </si>
  <si>
    <t>01461-3</t>
  </si>
  <si>
    <t>2TR GUARANI</t>
  </si>
  <si>
    <t>54762-022</t>
  </si>
  <si>
    <t>01462-1</t>
  </si>
  <si>
    <t>3TR GUARANI</t>
  </si>
  <si>
    <t>54762-023</t>
  </si>
  <si>
    <t>01463-0</t>
  </si>
  <si>
    <t>4TR GUARANI</t>
  </si>
  <si>
    <t>54762-024</t>
  </si>
  <si>
    <t>01464-8</t>
  </si>
  <si>
    <t>5TR GUARANI</t>
  </si>
  <si>
    <t>54762-025</t>
  </si>
  <si>
    <t>01465-6</t>
  </si>
  <si>
    <t>6TR GUARANI</t>
  </si>
  <si>
    <t>54762-026</t>
  </si>
  <si>
    <t>01516-4</t>
  </si>
  <si>
    <t>RUA PLANALTINA DO PARANA</t>
  </si>
  <si>
    <t>54762-285</t>
  </si>
  <si>
    <t>01527-0</t>
  </si>
  <si>
    <t>RUA COTENGIPE</t>
  </si>
  <si>
    <t>54762-152</t>
  </si>
  <si>
    <t>01624-1</t>
  </si>
  <si>
    <t>RUA MAL RONDON</t>
  </si>
  <si>
    <t>54762-145</t>
  </si>
  <si>
    <t>02349-3</t>
  </si>
  <si>
    <t>RUA MARIA AMELIA SANTANA</t>
  </si>
  <si>
    <t>54762-798</t>
  </si>
  <si>
    <t>02356-6</t>
  </si>
  <si>
    <t>RUA MORRO DO CONVENTO</t>
  </si>
  <si>
    <t>54762-162</t>
  </si>
  <si>
    <t>02358-2</t>
  </si>
  <si>
    <t>1TR BOM JESUS</t>
  </si>
  <si>
    <t>54762-224</t>
  </si>
  <si>
    <t>02363-9</t>
  </si>
  <si>
    <t>7TR GUARANI</t>
  </si>
  <si>
    <t>54762-027</t>
  </si>
  <si>
    <t>02584-4</t>
  </si>
  <si>
    <t>2TR AV.PERNAMBUCO</t>
  </si>
  <si>
    <t>54762-845</t>
  </si>
  <si>
    <t>02594-1</t>
  </si>
  <si>
    <t>RUA PELOPIDAS ARROXELAS GALVAO</t>
  </si>
  <si>
    <t>54762-192</t>
  </si>
  <si>
    <t>02644-1</t>
  </si>
  <si>
    <t>TRV PEDRO BORGES</t>
  </si>
  <si>
    <t>54762-786</t>
  </si>
  <si>
    <t>02799-5</t>
  </si>
  <si>
    <t>RUA SANTA AMÉLIA</t>
  </si>
  <si>
    <t>54762-156</t>
  </si>
  <si>
    <t>01255-6</t>
  </si>
  <si>
    <t>RUA MOREIRA SALES</t>
  </si>
  <si>
    <t>54762-200</t>
  </si>
  <si>
    <t>01256-4</t>
  </si>
  <si>
    <t>RUA QUINZE DE NOVEMBRO</t>
  </si>
  <si>
    <t>01265-3</t>
  </si>
  <si>
    <t>RUA PARANA</t>
  </si>
  <si>
    <t>54762-060</t>
  </si>
  <si>
    <t>01269-6</t>
  </si>
  <si>
    <t>RUA PIAUI</t>
  </si>
  <si>
    <t>54762-090</t>
  </si>
  <si>
    <t>01296-3</t>
  </si>
  <si>
    <t>RUA SETE DE SETEMBRO</t>
  </si>
  <si>
    <t>54762-095</t>
  </si>
  <si>
    <t>01299-8</t>
  </si>
  <si>
    <t>RUA PIO XII</t>
  </si>
  <si>
    <t>54762-804</t>
  </si>
  <si>
    <t>01302-1</t>
  </si>
  <si>
    <t>AV PERNAMBUCO</t>
  </si>
  <si>
    <t>54762-845 54768-845</t>
  </si>
  <si>
    <t>01303-0</t>
  </si>
  <si>
    <t>RUA ORTIGUEIRA</t>
  </si>
  <si>
    <t>54762-135</t>
  </si>
  <si>
    <t>01307-2</t>
  </si>
  <si>
    <t>RUA QUINZE DE OUTUBRO</t>
  </si>
  <si>
    <t>54762-395</t>
  </si>
  <si>
    <t>01330-7</t>
  </si>
  <si>
    <t>RUA PEDRO BORGES</t>
  </si>
  <si>
    <t>54762-787</t>
  </si>
  <si>
    <t>01447-8</t>
  </si>
  <si>
    <t>RUA JUNDIAI</t>
  </si>
  <si>
    <t>54762-797</t>
  </si>
  <si>
    <t>01449-4</t>
  </si>
  <si>
    <t>RUA PAULO FRONTIN</t>
  </si>
  <si>
    <t>54762-030</t>
  </si>
  <si>
    <t>01451-6</t>
  </si>
  <si>
    <t>RUA RODRIGUES DELAMARES</t>
  </si>
  <si>
    <t>54762-232</t>
  </si>
  <si>
    <t>01452-4</t>
  </si>
  <si>
    <t>RUA MAL PIRACICABA</t>
  </si>
  <si>
    <t>54762-040</t>
  </si>
  <si>
    <t>01459-1</t>
  </si>
  <si>
    <t>RUA DO GUARANI</t>
  </si>
  <si>
    <t>54762-020</t>
  </si>
  <si>
    <t>01593-8</t>
  </si>
  <si>
    <t>RUA IMBIBITUVA</t>
  </si>
  <si>
    <t>54762-808</t>
  </si>
  <si>
    <t>01870-8</t>
  </si>
  <si>
    <t>RUA NOVA AMERICA</t>
  </si>
  <si>
    <t>54762-110</t>
  </si>
  <si>
    <t>02576-3</t>
  </si>
  <si>
    <t>RUA CEARA</t>
  </si>
  <si>
    <t>54762-100 54762-793</t>
  </si>
  <si>
    <t>02655-7</t>
  </si>
  <si>
    <t>RUA JOAQUIM GENUINO AMANCIO</t>
  </si>
  <si>
    <t>54765-486</t>
  </si>
  <si>
    <t>BAIRRO: 006 - BAIRRO NOVO DO CARMELO</t>
  </si>
  <si>
    <t>01395-1</t>
  </si>
  <si>
    <t>RUA ENEIAS CAVALCANTE DE SANTANA</t>
  </si>
  <si>
    <t>54762-682</t>
  </si>
  <si>
    <t>mista</t>
  </si>
  <si>
    <t>01405-2</t>
  </si>
  <si>
    <t>RUA AMPERE</t>
  </si>
  <si>
    <t>54762-550</t>
  </si>
  <si>
    <t>01414-1</t>
  </si>
  <si>
    <t>RUA JOSE CAVALCANTE BORBA</t>
  </si>
  <si>
    <t>54762-362 54762-512</t>
  </si>
  <si>
    <t>01512-1</t>
  </si>
  <si>
    <t>RUA OSCAR SILVA FIGUEREDO</t>
  </si>
  <si>
    <t>54762-310</t>
  </si>
  <si>
    <t>01513-0</t>
  </si>
  <si>
    <t>RUA AMARO ALBINO PIMENTEL</t>
  </si>
  <si>
    <t>54759-422</t>
  </si>
  <si>
    <t>01667-5</t>
  </si>
  <si>
    <t>RUA SAO ROBERTO</t>
  </si>
  <si>
    <t>54762-778</t>
  </si>
  <si>
    <t>01670-5</t>
  </si>
  <si>
    <t>RUA CONCEICAO DO CANINDE</t>
  </si>
  <si>
    <t>54759-035 54759-075</t>
  </si>
  <si>
    <t>01679-9</t>
  </si>
  <si>
    <t>RUA JOSE C. BORBA</t>
  </si>
  <si>
    <t>54762-362</t>
  </si>
  <si>
    <t>01680-2</t>
  </si>
  <si>
    <t>RUA JOSE ANTONIO DE LUNA</t>
  </si>
  <si>
    <t>54762-762</t>
  </si>
  <si>
    <t>02817-7</t>
  </si>
  <si>
    <t>RUA SANTO ANTÔNIO</t>
  </si>
  <si>
    <t>54762-078</t>
  </si>
  <si>
    <t>Mista</t>
  </si>
  <si>
    <t>54762-302</t>
  </si>
  <si>
    <t>Não pavimentada</t>
  </si>
  <si>
    <t>01270-0</t>
  </si>
  <si>
    <t>RUA MINAS GERAIS</t>
  </si>
  <si>
    <t>54762-792</t>
  </si>
  <si>
    <t>54762-795</t>
  </si>
  <si>
    <t>01273-4</t>
  </si>
  <si>
    <t>RUA PRIMEIRO DE ABRIL</t>
  </si>
  <si>
    <t>54762-385</t>
  </si>
  <si>
    <t>01274-2</t>
  </si>
  <si>
    <t>RUA VINTE E QUATRO DE OUTUBRO</t>
  </si>
  <si>
    <t>54762-782</t>
  </si>
  <si>
    <t>01275-0</t>
  </si>
  <si>
    <t>RUA RIO DE JANEIRO</t>
  </si>
  <si>
    <t>54762-791</t>
  </si>
  <si>
    <t>01276-9</t>
  </si>
  <si>
    <t>RUA MARANHAO</t>
  </si>
  <si>
    <t>54762-790</t>
  </si>
  <si>
    <t>54759-061</t>
  </si>
  <si>
    <t>Não Pavimentada</t>
  </si>
  <si>
    <t>01590-3</t>
  </si>
  <si>
    <t>RUA SEVERINO GOMES DA SILVA</t>
  </si>
  <si>
    <t>54762-580</t>
  </si>
  <si>
    <t>01599-7</t>
  </si>
  <si>
    <t>1TR SANTO ANTONIO</t>
  </si>
  <si>
    <t>54762-421</t>
  </si>
  <si>
    <t>02350-7</t>
  </si>
  <si>
    <t>5TR PIO XII</t>
  </si>
  <si>
    <t>54762-622</t>
  </si>
  <si>
    <t>02602-6</t>
  </si>
  <si>
    <t>RUA ALTO SAO PAULO</t>
  </si>
  <si>
    <t>54762-045</t>
  </si>
  <si>
    <t>02612-3</t>
  </si>
  <si>
    <t>RUA SANTA LUZIA</t>
  </si>
  <si>
    <t>54762-684</t>
  </si>
  <si>
    <t>02725-1</t>
  </si>
  <si>
    <t>54762-077</t>
  </si>
  <si>
    <t>54762-755</t>
  </si>
  <si>
    <t>Pavimentada</t>
  </si>
  <si>
    <t>00469-3</t>
  </si>
  <si>
    <t>RUA ANA MARIA DA SILVA</t>
  </si>
  <si>
    <t>54759-335</t>
  </si>
  <si>
    <t>00573-8</t>
  </si>
  <si>
    <t>RUA DOS MANACAS</t>
  </si>
  <si>
    <t>54759-310</t>
  </si>
  <si>
    <t>00898-2</t>
  </si>
  <si>
    <t>RUA MARIA DAS DORES DA SILVA</t>
  </si>
  <si>
    <t>54762-732</t>
  </si>
  <si>
    <t>54762-756</t>
  </si>
  <si>
    <t>01030-8</t>
  </si>
  <si>
    <t>AV DR BELMINO CORREIA</t>
  </si>
  <si>
    <t>54759-000 54762-000 54762-303</t>
  </si>
  <si>
    <t>pavimentada</t>
  </si>
  <si>
    <t>01060-0</t>
  </si>
  <si>
    <t>2TR SANTO ANTONIO</t>
  </si>
  <si>
    <t>54762-471</t>
  </si>
  <si>
    <t>54762-620</t>
  </si>
  <si>
    <t>01337-4</t>
  </si>
  <si>
    <t>RUA DAS ROSAS</t>
  </si>
  <si>
    <t>54759-300</t>
  </si>
  <si>
    <t>01339-0</t>
  </si>
  <si>
    <t>RUA DOS IPES</t>
  </si>
  <si>
    <t>01340-4</t>
  </si>
  <si>
    <t>RUA DOS SANDALOS</t>
  </si>
  <si>
    <t>54759-330</t>
  </si>
  <si>
    <t>01341-2</t>
  </si>
  <si>
    <t>RUA DAS PAPOULAS</t>
  </si>
  <si>
    <t>54759-340</t>
  </si>
  <si>
    <t>01342-0</t>
  </si>
  <si>
    <t>RUA DOS CRAVOS</t>
  </si>
  <si>
    <t>54759-020</t>
  </si>
  <si>
    <t>01343-9</t>
  </si>
  <si>
    <t>RUA DOS QUERUBINS</t>
  </si>
  <si>
    <t>54759-350</t>
  </si>
  <si>
    <t>01346-3</t>
  </si>
  <si>
    <t>RUA DOS GERANIOS</t>
  </si>
  <si>
    <t>54759-370</t>
  </si>
  <si>
    <t>01347-1</t>
  </si>
  <si>
    <t>RUA DOS LIRIOS</t>
  </si>
  <si>
    <t>54759-380</t>
  </si>
  <si>
    <t>01348-0</t>
  </si>
  <si>
    <t>RUA DOS GLADIOLOS</t>
  </si>
  <si>
    <t>54759-390</t>
  </si>
  <si>
    <t>01349-8</t>
  </si>
  <si>
    <t>RUA DAS HORTENCIAS</t>
  </si>
  <si>
    <t>54759-400</t>
  </si>
  <si>
    <t>01350-1</t>
  </si>
  <si>
    <t>RUA DAS VIOLETAS</t>
  </si>
  <si>
    <t>54759-410</t>
  </si>
  <si>
    <t>01351-0</t>
  </si>
  <si>
    <t>RUA DAS DALIAS</t>
  </si>
  <si>
    <t>54759-420</t>
  </si>
  <si>
    <t>01354-4</t>
  </si>
  <si>
    <t>RUA DAS ACUCENAS</t>
  </si>
  <si>
    <t>54759-040</t>
  </si>
  <si>
    <t>01356-0</t>
  </si>
  <si>
    <t>RUA FLAMBOYANT</t>
  </si>
  <si>
    <t>54759-425</t>
  </si>
  <si>
    <t>01359-5</t>
  </si>
  <si>
    <t>AV DOS GIRASSOIS</t>
  </si>
  <si>
    <t>54759-050</t>
  </si>
  <si>
    <t>01360-9</t>
  </si>
  <si>
    <t>TRV DOS GIRASSOIS</t>
  </si>
  <si>
    <t>54759-053</t>
  </si>
  <si>
    <t>01361-7</t>
  </si>
  <si>
    <t>RUA DAS MANJERONAS</t>
  </si>
  <si>
    <t>54759-070</t>
  </si>
  <si>
    <t>01362-5</t>
  </si>
  <si>
    <t>RUA DOS ALECRINS</t>
  </si>
  <si>
    <t>54759-080</t>
  </si>
  <si>
    <t>01364-1</t>
  </si>
  <si>
    <t>RUA DOS NARCISOS</t>
  </si>
  <si>
    <t>54759-090</t>
  </si>
  <si>
    <t>01365-0</t>
  </si>
  <si>
    <t>RUA MARIA ADELIA COLLIER</t>
  </si>
  <si>
    <t>54759-430</t>
  </si>
  <si>
    <t>01367-6</t>
  </si>
  <si>
    <t>3TR MARIA ADELIA COLLIER</t>
  </si>
  <si>
    <t>54759-433</t>
  </si>
  <si>
    <t>01371-4</t>
  </si>
  <si>
    <t>RUA DAS ORQUIDEAS</t>
  </si>
  <si>
    <t>54759-130</t>
  </si>
  <si>
    <t>01373-0</t>
  </si>
  <si>
    <t>RUA VITORIA REGIA</t>
  </si>
  <si>
    <t>54759-140</t>
  </si>
  <si>
    <t>01374-9</t>
  </si>
  <si>
    <t>RUA DAS ANGELICAS</t>
  </si>
  <si>
    <t>54759-160</t>
  </si>
  <si>
    <t>01375-7</t>
  </si>
  <si>
    <t>RUA ODON FRANCO DE SOUZA</t>
  </si>
  <si>
    <t>54759-170</t>
  </si>
  <si>
    <t>01376-5</t>
  </si>
  <si>
    <t>RUA DAS BIGONIAS</t>
  </si>
  <si>
    <t>54759-735</t>
  </si>
  <si>
    <t>01377-3</t>
  </si>
  <si>
    <t>RUA DOS JASMINS</t>
  </si>
  <si>
    <t>54759-150</t>
  </si>
  <si>
    <t>01378-1</t>
  </si>
  <si>
    <t>RUA SIDRONIO DE ANDRADE LIMA</t>
  </si>
  <si>
    <t>54759-405</t>
  </si>
  <si>
    <t>01379-0</t>
  </si>
  <si>
    <t>RUA SEVERINO RIBEIRO DE VASCONCELOS</t>
  </si>
  <si>
    <t>54759-016</t>
  </si>
  <si>
    <t>01380-3</t>
  </si>
  <si>
    <t>RUA RAFAEL BARBOSA</t>
  </si>
  <si>
    <t>54759-460</t>
  </si>
  <si>
    <t>01385-4</t>
  </si>
  <si>
    <t>RUA BRUNO COELHO DE ALBUQUERQUE</t>
  </si>
  <si>
    <t>54759-220</t>
  </si>
  <si>
    <t>01386-2</t>
  </si>
  <si>
    <t>RUA DAS CASUARINAS</t>
  </si>
  <si>
    <t>54759-045</t>
  </si>
  <si>
    <t>01389-7</t>
  </si>
  <si>
    <t>RUA DAS MASSARANDUBAS</t>
  </si>
  <si>
    <t>54759-440</t>
  </si>
  <si>
    <t>01391-9</t>
  </si>
  <si>
    <t>RUA DOS JATOBAS</t>
  </si>
  <si>
    <t>54759-505</t>
  </si>
  <si>
    <t>01393-5</t>
  </si>
  <si>
    <t>RUA DOS CEDROS</t>
  </si>
  <si>
    <t>54759-415</t>
  </si>
  <si>
    <t>01396-0</t>
  </si>
  <si>
    <t>RUA HENRIQUE DE HOLANDA</t>
  </si>
  <si>
    <t>54762-372</t>
  </si>
  <si>
    <t>01397-8</t>
  </si>
  <si>
    <t>RUA ELIZIO ANSELMO DA COSTA</t>
  </si>
  <si>
    <t>54762-642</t>
  </si>
  <si>
    <t>01398-6</t>
  </si>
  <si>
    <t>RUA PROF LUIZ GONZAGA PEREIRA DA SI</t>
  </si>
  <si>
    <t>54762-470</t>
  </si>
  <si>
    <t>01406-0</t>
  </si>
  <si>
    <t>RUA PIO X</t>
  </si>
  <si>
    <t>54762-350</t>
  </si>
  <si>
    <t>01407-9</t>
  </si>
  <si>
    <t>RUA JOSIAS BARNABE DA SILVA</t>
  </si>
  <si>
    <t>54762-610</t>
  </si>
  <si>
    <t>01408-7</t>
  </si>
  <si>
    <t>RUA ANTONIO DO MONTE SANTANA</t>
  </si>
  <si>
    <t>54762-680</t>
  </si>
  <si>
    <t>01409-5</t>
  </si>
  <si>
    <t>RUA SEVERINO JUSTINO DE OLIVEIRA</t>
  </si>
  <si>
    <t>54762-670</t>
  </si>
  <si>
    <t>01410-9</t>
  </si>
  <si>
    <t>RUA JOAO PASCOAL</t>
  </si>
  <si>
    <t>54762-765</t>
  </si>
  <si>
    <t>01411-7</t>
  </si>
  <si>
    <t>RUA SERAFIM SALES DA SILVA</t>
  </si>
  <si>
    <t>54762-650</t>
  </si>
  <si>
    <t>01413-3</t>
  </si>
  <si>
    <t>RUA PEDRO DE PAULA ROCHA</t>
  </si>
  <si>
    <t>54762-590</t>
  </si>
  <si>
    <t>01415-0</t>
  </si>
  <si>
    <t>RUA JOVELINA ALBUQUERQUE DOS PRAZER</t>
  </si>
  <si>
    <t>54762-370</t>
  </si>
  <si>
    <t>01416-8</t>
  </si>
  <si>
    <t>RUA ROBERVAL LUNA DE OLIVEIRA</t>
  </si>
  <si>
    <t>54762-740</t>
  </si>
  <si>
    <t>01417-6</t>
  </si>
  <si>
    <t>RUA SANTA CLARA</t>
  </si>
  <si>
    <t>54762-540</t>
  </si>
  <si>
    <t>54759-375 54762-712</t>
  </si>
  <si>
    <t>01423-0</t>
  </si>
  <si>
    <t>RUA MANDAGUARI</t>
  </si>
  <si>
    <t>54762-280</t>
  </si>
  <si>
    <t>01424-9</t>
  </si>
  <si>
    <t>RUA TEOFILA DE MELO</t>
  </si>
  <si>
    <t>54762-300</t>
  </si>
  <si>
    <t>01425-7</t>
  </si>
  <si>
    <t>RUA BELCHIOR ATHAIDE DOS SANTOS</t>
  </si>
  <si>
    <t>54762-320</t>
  </si>
  <si>
    <t>01426-5</t>
  </si>
  <si>
    <t>TRV BELCHIOR ATHAIDE DOS SANTOS</t>
  </si>
  <si>
    <t>54762-321</t>
  </si>
  <si>
    <t>01427-3</t>
  </si>
  <si>
    <t>RUA MARIA MAIA</t>
  </si>
  <si>
    <t>54762-630</t>
  </si>
  <si>
    <t>01428-1</t>
  </si>
  <si>
    <t>RUA SEVERINO RODRIGUES</t>
  </si>
  <si>
    <t>54759-395</t>
  </si>
  <si>
    <t>01429-0</t>
  </si>
  <si>
    <t>RUA CARMELO ALVES DE BRITO</t>
  </si>
  <si>
    <t>54762-330</t>
  </si>
  <si>
    <t>01430-3</t>
  </si>
  <si>
    <t>RUA PE LUIZ MUREMBERG</t>
  </si>
  <si>
    <t>54762-260</t>
  </si>
  <si>
    <t>01431-1</t>
  </si>
  <si>
    <t>RUA ENG JOAO GUSTAVO PETER</t>
  </si>
  <si>
    <t>54762-270</t>
  </si>
  <si>
    <t>01432-0</t>
  </si>
  <si>
    <t>RUA MANOEL RIBEIRO</t>
  </si>
  <si>
    <t>54762-290</t>
  </si>
  <si>
    <t>01437-0</t>
  </si>
  <si>
    <t>RUA MANE GARRINCHA</t>
  </si>
  <si>
    <t>54762-652</t>
  </si>
  <si>
    <t>01438-9</t>
  </si>
  <si>
    <t>RUA VINICIUS DE MORAES</t>
  </si>
  <si>
    <t>54762-785</t>
  </si>
  <si>
    <t>01439-7</t>
  </si>
  <si>
    <t>RUA MARIA GORETE</t>
  </si>
  <si>
    <t>54762-710</t>
  </si>
  <si>
    <t>01467-2</t>
  </si>
  <si>
    <t>RUA DR PAULO CORREIA</t>
  </si>
  <si>
    <t>54762-640</t>
  </si>
  <si>
    <t>01493-1</t>
  </si>
  <si>
    <t>RUA SANTA TEREZINHA</t>
  </si>
  <si>
    <t>54762-327</t>
  </si>
  <si>
    <t>01499-0</t>
  </si>
  <si>
    <t>RUA DAS MARGARIDAS</t>
  </si>
  <si>
    <t>54759-360</t>
  </si>
  <si>
    <t>01572-5</t>
  </si>
  <si>
    <t>RUA MARIA JOSE DE LIMA</t>
  </si>
  <si>
    <t>54762-615</t>
  </si>
  <si>
    <t>01585-7</t>
  </si>
  <si>
    <t>RUA VICENTE ALVES DO NASCIMENTO</t>
  </si>
  <si>
    <t>54762-298</t>
  </si>
  <si>
    <t>01607-1</t>
  </si>
  <si>
    <t>4TR PIO XII</t>
  </si>
  <si>
    <t>54762-621</t>
  </si>
  <si>
    <t>01618-7</t>
  </si>
  <si>
    <t>4TR MARIA ADELIA COLLIER</t>
  </si>
  <si>
    <t>54759-434</t>
  </si>
  <si>
    <t>01629-2</t>
  </si>
  <si>
    <t>RUA JARDIM ELDORADO</t>
  </si>
  <si>
    <t>54759-765</t>
  </si>
  <si>
    <t>01630-6</t>
  </si>
  <si>
    <t>1TR MARIA ADELIA COLLIER</t>
  </si>
  <si>
    <t>54759-436</t>
  </si>
  <si>
    <t>01649-7</t>
  </si>
  <si>
    <t>RUA DOS EUCALIPTOS</t>
  </si>
  <si>
    <t>54759-675</t>
  </si>
  <si>
    <t>01665-9</t>
  </si>
  <si>
    <t>RUA VILA NOVA</t>
  </si>
  <si>
    <t>54759-100</t>
  </si>
  <si>
    <t>01796-5</t>
  </si>
  <si>
    <t>RUA SAO PAULO</t>
  </si>
  <si>
    <t>54762-076</t>
  </si>
  <si>
    <t>02489-9</t>
  </si>
  <si>
    <t>2TR MARIA ADELIA COLLIER</t>
  </si>
  <si>
    <t>54759-437</t>
  </si>
  <si>
    <t>02583-6</t>
  </si>
  <si>
    <t>RUA PADRE OSEAS CAVALCANTE</t>
  </si>
  <si>
    <t>54759-060</t>
  </si>
  <si>
    <t>02598-4</t>
  </si>
  <si>
    <t>RUA IRMA MARGARIDA MARIA</t>
  </si>
  <si>
    <t>54762-843</t>
  </si>
  <si>
    <t>02688-3</t>
  </si>
  <si>
    <t>RUA DAS TULIPAS</t>
  </si>
  <si>
    <t>54759-385</t>
  </si>
  <si>
    <t>02705-7</t>
  </si>
  <si>
    <t>RUA SGT ROBERTO SERVULO</t>
  </si>
  <si>
    <t>54759-005</t>
  </si>
  <si>
    <t>02736-7</t>
  </si>
  <si>
    <t>5TR MARIA ADELIA COLLIER</t>
  </si>
  <si>
    <t>54759-435</t>
  </si>
  <si>
    <t>BAIRRO: 007 - JARDIM PRIMAVERA</t>
  </si>
  <si>
    <t>01692-6</t>
  </si>
  <si>
    <t>AV PROF SAMUEL MAC DOWELL</t>
  </si>
  <si>
    <t>54753-350</t>
  </si>
  <si>
    <t>01733-7</t>
  </si>
  <si>
    <t>RUA JOSE ANTONIO DA SILVEIRA</t>
  </si>
  <si>
    <t>54753-740</t>
  </si>
  <si>
    <t>01745-0</t>
  </si>
  <si>
    <t>RUA MONTEIRO LOBATO</t>
  </si>
  <si>
    <t>54753-430</t>
  </si>
  <si>
    <t>01758-2</t>
  </si>
  <si>
    <t>RUA ATAULFO ALVES</t>
  </si>
  <si>
    <t>54753-080</t>
  </si>
  <si>
    <t>01759-0</t>
  </si>
  <si>
    <t>RUA CAMPOS SALES</t>
  </si>
  <si>
    <t>54753-410</t>
  </si>
  <si>
    <t>01779-5</t>
  </si>
  <si>
    <t>RUA GILBERTO VEIGA</t>
  </si>
  <si>
    <t>54753-782</t>
  </si>
  <si>
    <t>02681-6</t>
  </si>
  <si>
    <t>RUA PRES COSTA E SILVA</t>
  </si>
  <si>
    <t>54753-400</t>
  </si>
  <si>
    <t>02803-7</t>
  </si>
  <si>
    <t>BEC MARIA BARBOSA</t>
  </si>
  <si>
    <t>54753-375</t>
  </si>
  <si>
    <t>01688-8</t>
  </si>
  <si>
    <t>RUA DR BEZERRA DE MENEZES</t>
  </si>
  <si>
    <t>54753-445</t>
  </si>
  <si>
    <t>01734-5</t>
  </si>
  <si>
    <t>TRV JOSE ANTONIO DA SILVEIRA</t>
  </si>
  <si>
    <t>54753-741</t>
  </si>
  <si>
    <t>01737-0</t>
  </si>
  <si>
    <t>RUA LOBATO</t>
  </si>
  <si>
    <t>54753-250</t>
  </si>
  <si>
    <t>01738-8</t>
  </si>
  <si>
    <t>RUA LONDRINA</t>
  </si>
  <si>
    <t>54753-240</t>
  </si>
  <si>
    <t>01743-4</t>
  </si>
  <si>
    <t>RUA MIGUEL DO IGUACU</t>
  </si>
  <si>
    <t>54753-035</t>
  </si>
  <si>
    <t>01754-0</t>
  </si>
  <si>
    <t>RUA POLINESIA</t>
  </si>
  <si>
    <t>54753-260</t>
  </si>
  <si>
    <t>01780-9</t>
  </si>
  <si>
    <t>1TR BEZERRA DE MENEZES</t>
  </si>
  <si>
    <t>54753-181</t>
  </si>
  <si>
    <t>01827-9</t>
  </si>
  <si>
    <t>RUA JOAO GUILHERME DE LIMA</t>
  </si>
  <si>
    <t>54753-750</t>
  </si>
  <si>
    <t>01866-0</t>
  </si>
  <si>
    <t>RUA JOSE DIOGO</t>
  </si>
  <si>
    <t>54753-435</t>
  </si>
  <si>
    <t>02453-8</t>
  </si>
  <si>
    <t>RUA IUGOSLAVIA</t>
  </si>
  <si>
    <t>54753-325</t>
  </si>
  <si>
    <t>01484-2</t>
  </si>
  <si>
    <t>RUA CASTRO ALVES</t>
  </si>
  <si>
    <t>54753-320</t>
  </si>
  <si>
    <t>01736-1</t>
  </si>
  <si>
    <t>RUA SAO JOSE DA BOA VISTA</t>
  </si>
  <si>
    <t>54753-780</t>
  </si>
  <si>
    <t>01741-8</t>
  </si>
  <si>
    <t>RUA MACHADO DE ASSIS</t>
  </si>
  <si>
    <t>54753-310</t>
  </si>
  <si>
    <t>01744-2</t>
  </si>
  <si>
    <t>RUA JOAO PESSOA</t>
  </si>
  <si>
    <t>54753-450</t>
  </si>
  <si>
    <t>01746-9</t>
  </si>
  <si>
    <t>RUA MARIA BARBOSA</t>
  </si>
  <si>
    <t>54753-345</t>
  </si>
  <si>
    <t>01747-7</t>
  </si>
  <si>
    <t>TRV MARIA BARBOSA</t>
  </si>
  <si>
    <t>54753-280</t>
  </si>
  <si>
    <t>01757-4</t>
  </si>
  <si>
    <t>AV TIRADENTES</t>
  </si>
  <si>
    <t>54753-460</t>
  </si>
  <si>
    <t>01761-2</t>
  </si>
  <si>
    <t>RUA PRES CASTELO BRANCO</t>
  </si>
  <si>
    <t>54753-390</t>
  </si>
  <si>
    <t>01762-0</t>
  </si>
  <si>
    <t>RUA SGT WOLFF</t>
  </si>
  <si>
    <t>54753-380</t>
  </si>
  <si>
    <t>01764-7</t>
  </si>
  <si>
    <t>RUA JOAO FRANCISCO DA SILVA</t>
  </si>
  <si>
    <t>54753-360</t>
  </si>
  <si>
    <t>01765-5</t>
  </si>
  <si>
    <t>RUA FILOMENA MARIA</t>
  </si>
  <si>
    <t>54753-415</t>
  </si>
  <si>
    <t>01791-4</t>
  </si>
  <si>
    <t>RUA SAO JOSE DOS PINHAIS</t>
  </si>
  <si>
    <t>54753-670</t>
  </si>
  <si>
    <t>01792-2</t>
  </si>
  <si>
    <t>RUA JOSE GOMES DA SILVA</t>
  </si>
  <si>
    <t>54753-330</t>
  </si>
  <si>
    <t>01798-1</t>
  </si>
  <si>
    <t>RUA RUI BARBOSA</t>
  </si>
  <si>
    <t>54753-440</t>
  </si>
  <si>
    <t>02675-1</t>
  </si>
  <si>
    <t>RUA CASSIMIRO DE ABREU</t>
  </si>
  <si>
    <t>54753-300</t>
  </si>
  <si>
    <t>02702-2</t>
  </si>
  <si>
    <t>RUA PRES GETULIO VARGAS</t>
  </si>
  <si>
    <t>54753-370</t>
  </si>
  <si>
    <t>BAIRRO: 008 - ALBERTO MAIA</t>
  </si>
  <si>
    <t>01775-2</t>
  </si>
  <si>
    <t>RUA ALEXANDRIA</t>
  </si>
  <si>
    <t>54771-645</t>
  </si>
  <si>
    <t>01927-5</t>
  </si>
  <si>
    <t>RUA SAO JOAO DA BARRA</t>
  </si>
  <si>
    <t>54771-011</t>
  </si>
  <si>
    <t>01954-2</t>
  </si>
  <si>
    <t>RUA CANDELARIA</t>
  </si>
  <si>
    <t>54771-475 / 54771-680</t>
  </si>
  <si>
    <t>02220-9</t>
  </si>
  <si>
    <t>RUA GAL VENCESLAU BRAZ</t>
  </si>
  <si>
    <t>54771-060</t>
  </si>
  <si>
    <t>02819-3</t>
  </si>
  <si>
    <t>RUA SANTANA</t>
  </si>
  <si>
    <t>54771-625</t>
  </si>
  <si>
    <t>01491-5</t>
  </si>
  <si>
    <t>RUA SANTO ANTONIO</t>
  </si>
  <si>
    <t>54771-590</t>
  </si>
  <si>
    <t>01905-4</t>
  </si>
  <si>
    <t>RUA MONS HIPOLITO</t>
  </si>
  <si>
    <t>54771-410</t>
  </si>
  <si>
    <t>01910-0</t>
  </si>
  <si>
    <t>RUA MANAUS</t>
  </si>
  <si>
    <t>54771-655</t>
  </si>
  <si>
    <t>01931-3</t>
  </si>
  <si>
    <t>RUA CINTRA</t>
  </si>
  <si>
    <t>54771-440</t>
  </si>
  <si>
    <t>01934-8</t>
  </si>
  <si>
    <t>RUA XEPA</t>
  </si>
  <si>
    <t>54771-765</t>
  </si>
  <si>
    <t>01943-7</t>
  </si>
  <si>
    <t>54771-010</t>
  </si>
  <si>
    <t>01945-3</t>
  </si>
  <si>
    <t>RUA CEARA MIRIM</t>
  </si>
  <si>
    <t>54771-660</t>
  </si>
  <si>
    <t>01947-0</t>
  </si>
  <si>
    <t>RUA OURO BRANCO</t>
  </si>
  <si>
    <t>54771-790</t>
  </si>
  <si>
    <t>01952-6</t>
  </si>
  <si>
    <t>RUA NOVA IGUASSU</t>
  </si>
  <si>
    <t>54771-700 / 54771-710</t>
  </si>
  <si>
    <t>01958-5</t>
  </si>
  <si>
    <t>TRV JAPI</t>
  </si>
  <si>
    <t>54771-021</t>
  </si>
  <si>
    <t>01959-3</t>
  </si>
  <si>
    <t>RUA SAO PEDRO DE ALDEIA</t>
  </si>
  <si>
    <t>54771-760</t>
  </si>
  <si>
    <t>02118-0</t>
  </si>
  <si>
    <t>RUA PAES LANDIN</t>
  </si>
  <si>
    <t>54771-490</t>
  </si>
  <si>
    <t>02119-9</t>
  </si>
  <si>
    <t>RUA ANTONIO OLINTO</t>
  </si>
  <si>
    <t>54771-740</t>
  </si>
  <si>
    <t>02133-4</t>
  </si>
  <si>
    <t>1 TRV GAL VENCESLAU BRAZ</t>
  </si>
  <si>
    <t>54771-419</t>
  </si>
  <si>
    <t>02200-4</t>
  </si>
  <si>
    <t>RUA SAO VICENTE</t>
  </si>
  <si>
    <t>54771-815</t>
  </si>
  <si>
    <t>02218-7</t>
  </si>
  <si>
    <t>RUA ARAGUACU</t>
  </si>
  <si>
    <t>54771-640</t>
  </si>
  <si>
    <t>02232-2</t>
  </si>
  <si>
    <t>1 TRV MARIA MADALENA</t>
  </si>
  <si>
    <t>54771-035</t>
  </si>
  <si>
    <t>01760-4</t>
  </si>
  <si>
    <t>RUA GAL COSTA E SILVA</t>
  </si>
  <si>
    <t>54771-780</t>
  </si>
  <si>
    <t>01763-9</t>
  </si>
  <si>
    <t>RUA GETULIO VARGAS</t>
  </si>
  <si>
    <t>54771-570</t>
  </si>
  <si>
    <t>01906-2</t>
  </si>
  <si>
    <t>AV PEDRO RIBEIRO NABUCO</t>
  </si>
  <si>
    <t>54771-420</t>
  </si>
  <si>
    <t>01911-9</t>
  </si>
  <si>
    <t>RUA NOSSA SENHORA DO CARMO</t>
  </si>
  <si>
    <t>54771-675</t>
  </si>
  <si>
    <t>01913-5</t>
  </si>
  <si>
    <t>RUA FERNANDO SANTA CRUZ DE MENEZES</t>
  </si>
  <si>
    <t>54771-040</t>
  </si>
  <si>
    <t>01914-3</t>
  </si>
  <si>
    <t>RUA MARIA DE LOURDES DE JESUS</t>
  </si>
  <si>
    <t>54767-170</t>
  </si>
  <si>
    <t>01915-1</t>
  </si>
  <si>
    <t>RUA GUARAPIRANA</t>
  </si>
  <si>
    <t>54771-480</t>
  </si>
  <si>
    <t>01916-0</t>
  </si>
  <si>
    <t>RUA GUAIRA</t>
  </si>
  <si>
    <t>54771-075</t>
  </si>
  <si>
    <t>01917-8</t>
  </si>
  <si>
    <t>RUA PARAISO DO NORTE</t>
  </si>
  <si>
    <t>54771-030</t>
  </si>
  <si>
    <t>01918-6</t>
  </si>
  <si>
    <t>RUA NAZARE DO PIAUI</t>
  </si>
  <si>
    <t>54771-510</t>
  </si>
  <si>
    <t>01920-8</t>
  </si>
  <si>
    <t>RUA FLORIANO ARAUJO</t>
  </si>
  <si>
    <t>54771-500</t>
  </si>
  <si>
    <t>01921-6</t>
  </si>
  <si>
    <t>RUA DO RIACHUELO</t>
  </si>
  <si>
    <t>54771-610</t>
  </si>
  <si>
    <t>01923-2</t>
  </si>
  <si>
    <t>RUA LUZILANDIA</t>
  </si>
  <si>
    <t>54771-620</t>
  </si>
  <si>
    <t>01925-9</t>
  </si>
  <si>
    <t>RUA SAO RAFAEL</t>
  </si>
  <si>
    <t>54771-540</t>
  </si>
  <si>
    <t>01929-1</t>
  </si>
  <si>
    <t>RUA PARACAMBI</t>
  </si>
  <si>
    <t>54771-794</t>
  </si>
  <si>
    <t>01939-9</t>
  </si>
  <si>
    <t>RUA SANTA MARIA MADALENA</t>
  </si>
  <si>
    <t>54771-605</t>
  </si>
  <si>
    <t>01950-0</t>
  </si>
  <si>
    <t>TRV ALEXANDRIA</t>
  </si>
  <si>
    <t>54771-646</t>
  </si>
  <si>
    <t>01953-4</t>
  </si>
  <si>
    <t>RUA ACARI</t>
  </si>
  <si>
    <t>54771-700</t>
  </si>
  <si>
    <t>01956-9</t>
  </si>
  <si>
    <t>RUA BARCELONA</t>
  </si>
  <si>
    <t>54771-720</t>
  </si>
  <si>
    <t>01957-7</t>
  </si>
  <si>
    <t>RUA JAPI</t>
  </si>
  <si>
    <t>54771-020</t>
  </si>
  <si>
    <t>01961-5</t>
  </si>
  <si>
    <t>RUA SAO FERNANDO</t>
  </si>
  <si>
    <t>54771-550</t>
  </si>
  <si>
    <t>02152-0</t>
  </si>
  <si>
    <t>RUA DA PAZ</t>
  </si>
  <si>
    <t>54771-770</t>
  </si>
  <si>
    <t>02156-3</t>
  </si>
  <si>
    <t>RUA JOAO RIBEIRO NABUCO</t>
  </si>
  <si>
    <t>54771-798</t>
  </si>
  <si>
    <t>02221-7</t>
  </si>
  <si>
    <t>RUA VERA CRUZ</t>
  </si>
  <si>
    <t>54771-070</t>
  </si>
  <si>
    <t>02427-9</t>
  </si>
  <si>
    <t>RUA BARAO DE SAO FRANCISCO</t>
  </si>
  <si>
    <t>54771-380</t>
  </si>
  <si>
    <t>02640-9</t>
  </si>
  <si>
    <t>EST DE ACESSO A AREA DE SERV. CHESF</t>
  </si>
  <si>
    <t>02823-1</t>
  </si>
  <si>
    <t>RUA EQUADOR</t>
  </si>
  <si>
    <t>54771-690</t>
  </si>
  <si>
    <t>BAIRRO: 009 - SANTA MÔNICA</t>
  </si>
  <si>
    <t>01104-5</t>
  </si>
  <si>
    <t>RUA ITAIPU</t>
  </si>
  <si>
    <t>54767-378</t>
  </si>
  <si>
    <t xml:space="preserve"> MISTA</t>
  </si>
  <si>
    <t>01063-4</t>
  </si>
  <si>
    <t>RUA ITAPISSUMA</t>
  </si>
  <si>
    <t>54767-160/54771-090</t>
  </si>
  <si>
    <t>01068-5</t>
  </si>
  <si>
    <t>RUA NOVA RESENDE</t>
  </si>
  <si>
    <t>54767-640</t>
  </si>
  <si>
    <t>02282-9</t>
  </si>
  <si>
    <t>RUA FARIAS BRITO</t>
  </si>
  <si>
    <t>54767-810</t>
  </si>
  <si>
    <t>02285-3</t>
  </si>
  <si>
    <t>RUA MARGARIDA PEREIRA DOS SANTOS</t>
  </si>
  <si>
    <t>54767-400</t>
  </si>
  <si>
    <t>02288-8</t>
  </si>
  <si>
    <t>RUA JAGUARIBE</t>
  </si>
  <si>
    <t>54767-125</t>
  </si>
  <si>
    <t>54767-415</t>
  </si>
  <si>
    <t>02812-6</t>
  </si>
  <si>
    <t>54767-120</t>
  </si>
  <si>
    <t>01070-7</t>
  </si>
  <si>
    <t>RUA VILA VELHA</t>
  </si>
  <si>
    <t>54767-710</t>
  </si>
  <si>
    <t>01093-6</t>
  </si>
  <si>
    <t>RUA SAO JOAO BATISTA</t>
  </si>
  <si>
    <t>54767-330</t>
  </si>
  <si>
    <t>01096-0</t>
  </si>
  <si>
    <t>RUA DO PRIMOR</t>
  </si>
  <si>
    <t>54767-130</t>
  </si>
  <si>
    <t>01118-5</t>
  </si>
  <si>
    <t>RUA SERIDO</t>
  </si>
  <si>
    <t>54767-220 54771-120</t>
  </si>
  <si>
    <t>01128-2</t>
  </si>
  <si>
    <t>RUA ARATUBA</t>
  </si>
  <si>
    <t>54767-300</t>
  </si>
  <si>
    <t>01136-3</t>
  </si>
  <si>
    <t>RUA SAO BENEDITO</t>
  </si>
  <si>
    <t>54767-780</t>
  </si>
  <si>
    <t>01139-8</t>
  </si>
  <si>
    <t>RUA GONCALO DO AMARANTE</t>
  </si>
  <si>
    <t>54767-825</t>
  </si>
  <si>
    <t>01143-6</t>
  </si>
  <si>
    <t>RUA TRES MARIAS</t>
  </si>
  <si>
    <t>54767-080 54771-080</t>
  </si>
  <si>
    <t>01171-1</t>
  </si>
  <si>
    <t>RUA OURO VELHO</t>
  </si>
  <si>
    <t>54767-570</t>
  </si>
  <si>
    <t>01200-9</t>
  </si>
  <si>
    <t>RUA SANTA CRUZ</t>
  </si>
  <si>
    <t>54767-060</t>
  </si>
  <si>
    <t>01598-9</t>
  </si>
  <si>
    <t>1 TRV JOSADARK ALVES DE FRANCA</t>
  </si>
  <si>
    <t>54767-621</t>
  </si>
  <si>
    <t>02205-5</t>
  </si>
  <si>
    <t>TRV ISAC BARBOSA</t>
  </si>
  <si>
    <t>54767-765</t>
  </si>
  <si>
    <t>02207-1</t>
  </si>
  <si>
    <t>3TR TRES MARIAS</t>
  </si>
  <si>
    <t>54767-083</t>
  </si>
  <si>
    <t>02252-7</t>
  </si>
  <si>
    <t>RUA SANTA MONICA</t>
  </si>
  <si>
    <t>54767-490</t>
  </si>
  <si>
    <t>02259-4</t>
  </si>
  <si>
    <t>RUA BELA CRUZ</t>
  </si>
  <si>
    <t>54767-280</t>
  </si>
  <si>
    <t>02261-6</t>
  </si>
  <si>
    <t>RUA BRASILIA</t>
  </si>
  <si>
    <t>54767-390</t>
  </si>
  <si>
    <t>02262-4</t>
  </si>
  <si>
    <t>RUA ANCHIETA</t>
  </si>
  <si>
    <t>54767-730</t>
  </si>
  <si>
    <t>02265-9</t>
  </si>
  <si>
    <t>RUA MARANGUAPE</t>
  </si>
  <si>
    <t>54767-840</t>
  </si>
  <si>
    <t>02278-0</t>
  </si>
  <si>
    <t>RUA CATARINA</t>
  </si>
  <si>
    <t>54767-440</t>
  </si>
  <si>
    <t>02281-0</t>
  </si>
  <si>
    <t>RUA CAMOCIM</t>
  </si>
  <si>
    <t>54767-360</t>
  </si>
  <si>
    <t>02283-7</t>
  </si>
  <si>
    <t>RUA FORTALEZA</t>
  </si>
  <si>
    <t>54767-820</t>
  </si>
  <si>
    <t>02284-5</t>
  </si>
  <si>
    <t>RUA ALFREDO CHAVES</t>
  </si>
  <si>
    <t>54767-370</t>
  </si>
  <si>
    <t>02289-6</t>
  </si>
  <si>
    <t>RUA LIMOEIRO DO NORTE</t>
  </si>
  <si>
    <t>54767-580</t>
  </si>
  <si>
    <t>02304-3</t>
  </si>
  <si>
    <t>2TR TRES MARIAS</t>
  </si>
  <si>
    <t>54767-082</t>
  </si>
  <si>
    <t>02305-1</t>
  </si>
  <si>
    <t>RUA ISAC BARBOSA</t>
  </si>
  <si>
    <t>54767-805</t>
  </si>
  <si>
    <t>02309-4</t>
  </si>
  <si>
    <t>1TR TRES MARIAS</t>
  </si>
  <si>
    <t>54767-081</t>
  </si>
  <si>
    <t>02416-3</t>
  </si>
  <si>
    <t>TRV VILA VELHA</t>
  </si>
  <si>
    <t>54767-711</t>
  </si>
  <si>
    <t>02419-8</t>
  </si>
  <si>
    <t>RUA MONTE CARMELO</t>
  </si>
  <si>
    <t>54767-690</t>
  </si>
  <si>
    <t>02420-1</t>
  </si>
  <si>
    <t>RUA JAGUARUANA</t>
  </si>
  <si>
    <t>54767-480</t>
  </si>
  <si>
    <t>02421-0</t>
  </si>
  <si>
    <t>RUA JUAZEIRO DO NORTE</t>
  </si>
  <si>
    <t>54767-380</t>
  </si>
  <si>
    <t>02551-8</t>
  </si>
  <si>
    <t>RUA JULIO MACHADO</t>
  </si>
  <si>
    <t>54767-560</t>
  </si>
  <si>
    <t>02553-4</t>
  </si>
  <si>
    <t>RUA JOSE CLEMENTINO MELO</t>
  </si>
  <si>
    <t>54767-770</t>
  </si>
  <si>
    <t>02556-9</t>
  </si>
  <si>
    <t>TRV BEM-ME-QUER</t>
  </si>
  <si>
    <t>54767-185</t>
  </si>
  <si>
    <t>02557-7</t>
  </si>
  <si>
    <t>RUA TEN ARNALDO CAMARA</t>
  </si>
  <si>
    <t>54767-680</t>
  </si>
  <si>
    <t>02561-5</t>
  </si>
  <si>
    <t>RUA EVANDRO CAVALCANTE</t>
  </si>
  <si>
    <t>54767-750</t>
  </si>
  <si>
    <t>02563-1</t>
  </si>
  <si>
    <t>RUA CARMEM CHAVES</t>
  </si>
  <si>
    <t>54767-775</t>
  </si>
  <si>
    <t>02565-8</t>
  </si>
  <si>
    <t>TRV ROSA</t>
  </si>
  <si>
    <t>54767-724</t>
  </si>
  <si>
    <t>02566-6</t>
  </si>
  <si>
    <t>TRV LIRIO</t>
  </si>
  <si>
    <t>54767-738</t>
  </si>
  <si>
    <t>02572-0</t>
  </si>
  <si>
    <t>RUA MONSENHOR GIL</t>
  </si>
  <si>
    <t>54767-020</t>
  </si>
  <si>
    <t>02596-8</t>
  </si>
  <si>
    <t>RUA B-RURAL CAMPESTRE</t>
  </si>
  <si>
    <t>54767-258</t>
  </si>
  <si>
    <t>02620-4</t>
  </si>
  <si>
    <t>RUA Q-RURAL CAMPESTRE</t>
  </si>
  <si>
    <t>54767-256</t>
  </si>
  <si>
    <t>02621-2</t>
  </si>
  <si>
    <t>RUA U-RURAL CAMPESTRE</t>
  </si>
  <si>
    <t>54767-268</t>
  </si>
  <si>
    <t>02622-0</t>
  </si>
  <si>
    <t>RUA T-RURAL CAMPESTRE</t>
  </si>
  <si>
    <t>54767-272</t>
  </si>
  <si>
    <t>02623-9</t>
  </si>
  <si>
    <t>RUA PROJETADA-RURAL CAMPESTRE</t>
  </si>
  <si>
    <t>02627-1</t>
  </si>
  <si>
    <t>RUA 03-RURAL CAMPESTRE</t>
  </si>
  <si>
    <t>00000-000 54750-000</t>
  </si>
  <si>
    <t>02629-8</t>
  </si>
  <si>
    <t>RUA H-RURAL CAMPESTRE</t>
  </si>
  <si>
    <t>00000-000 54767-274</t>
  </si>
  <si>
    <t>02632-8</t>
  </si>
  <si>
    <t>RUA I-RURAL CAMPESTRE</t>
  </si>
  <si>
    <t>00000-000 54767-278</t>
  </si>
  <si>
    <t>02633-6</t>
  </si>
  <si>
    <t>RUA G-RURAL CAMPESTRE</t>
  </si>
  <si>
    <t>54767-282</t>
  </si>
  <si>
    <t>02641-7</t>
  </si>
  <si>
    <t>RUA P-RURAL CAMPESTRE</t>
  </si>
  <si>
    <t>54767-276</t>
  </si>
  <si>
    <t>02642-5</t>
  </si>
  <si>
    <t>RUA O-RURAL CAMPESTRE</t>
  </si>
  <si>
    <t>54767-284</t>
  </si>
  <si>
    <t>02682-4</t>
  </si>
  <si>
    <t>TRV DOS CRAVOS</t>
  </si>
  <si>
    <t>54767-722</t>
  </si>
  <si>
    <t>02685-9</t>
  </si>
  <si>
    <t>RUA A-RURAL CAMPESTRE</t>
  </si>
  <si>
    <t>00000-000 54767-252</t>
  </si>
  <si>
    <t>02710-3</t>
  </si>
  <si>
    <t>RUA AMERICANA</t>
  </si>
  <si>
    <t>54767-135</t>
  </si>
  <si>
    <t>02730-8</t>
  </si>
  <si>
    <t>RUA K-RURAL CAMPESTRE</t>
  </si>
  <si>
    <t>00000-000 54767-262</t>
  </si>
  <si>
    <t>02735-9</t>
  </si>
  <si>
    <t>RUA V-RURAL CAMPESTRE</t>
  </si>
  <si>
    <t>00000-000 54767-254</t>
  </si>
  <si>
    <t>02740-5</t>
  </si>
  <si>
    <t>RUA W-RURAL CAMPESTRE</t>
  </si>
  <si>
    <t>54767-266</t>
  </si>
  <si>
    <t>02752-9</t>
  </si>
  <si>
    <t>54767-760</t>
  </si>
  <si>
    <t>02762-6</t>
  </si>
  <si>
    <t>RUA TEN ARNALDO QUAGLIATO</t>
  </si>
  <si>
    <t>54767-075</t>
  </si>
  <si>
    <t>02764-2</t>
  </si>
  <si>
    <t>RUA D - RURAL CAMPESTRE</t>
  </si>
  <si>
    <t>54767-665</t>
  </si>
  <si>
    <t>02767-7</t>
  </si>
  <si>
    <t>RUA 1 - RURAL CAMPESTRE</t>
  </si>
  <si>
    <t>54750-000 54767-252</t>
  </si>
  <si>
    <t>02771-5</t>
  </si>
  <si>
    <t>RUA Z - RURAL CAMPESTRE</t>
  </si>
  <si>
    <t>54767-855</t>
  </si>
  <si>
    <t>02784-7</t>
  </si>
  <si>
    <t>RUA C - RURAL CAMPESTRE</t>
  </si>
  <si>
    <t>54767-815</t>
  </si>
  <si>
    <t>02788-0</t>
  </si>
  <si>
    <t>RUA E - RURAL CAMPESTRE</t>
  </si>
  <si>
    <t>02789-8</t>
  </si>
  <si>
    <t>RUA X - RURAL CAMPESTRE</t>
  </si>
  <si>
    <t>02794-4</t>
  </si>
  <si>
    <t>RUA J - RURAL CAMPESTRE</t>
  </si>
  <si>
    <t>02797-9</t>
  </si>
  <si>
    <t>RUA M - RURAL CAMPESTRE</t>
  </si>
  <si>
    <t>02814-2</t>
  </si>
  <si>
    <t>TRV DOS ALECRINS</t>
  </si>
  <si>
    <t>01055-3</t>
  </si>
  <si>
    <t>AV JOSADARK ALVES DE FRANCA</t>
  </si>
  <si>
    <t>54767-620</t>
  </si>
  <si>
    <t>01059-6</t>
  </si>
  <si>
    <t>RUA MARTINOPOLES</t>
  </si>
  <si>
    <t>54767-460</t>
  </si>
  <si>
    <t>01079-0</t>
  </si>
  <si>
    <t>RUA ARACATI</t>
  </si>
  <si>
    <t>54767-200</t>
  </si>
  <si>
    <t>01157-6</t>
  </si>
  <si>
    <t>RUA REDENCAO</t>
  </si>
  <si>
    <t>54767-240</t>
  </si>
  <si>
    <t>01177-0</t>
  </si>
  <si>
    <t>RUA SENADOR POMPEU</t>
  </si>
  <si>
    <t>54767-800</t>
  </si>
  <si>
    <t>02277-2</t>
  </si>
  <si>
    <t>RUA BOA VIAGEM</t>
  </si>
  <si>
    <t>54767-420</t>
  </si>
  <si>
    <t>02280-2</t>
  </si>
  <si>
    <t>RUA JAGUARETAMA</t>
  </si>
  <si>
    <t>54767-340</t>
  </si>
  <si>
    <t>02291-8</t>
  </si>
  <si>
    <t>RUA FRANCESA</t>
  </si>
  <si>
    <t>54767-410</t>
  </si>
  <si>
    <t>BAIRRO: 010 - BORRALHO</t>
  </si>
  <si>
    <t>00001-9</t>
  </si>
  <si>
    <t>ESTR FRANCO GONDIM</t>
  </si>
  <si>
    <t>54789-370</t>
  </si>
  <si>
    <t>00010-8</t>
  </si>
  <si>
    <t>RUA CLAUDIO DOS SANTOS</t>
  </si>
  <si>
    <t>54789-471</t>
  </si>
  <si>
    <t>00011-6</t>
  </si>
  <si>
    <t>RUA VISC DO RIO CLARO</t>
  </si>
  <si>
    <t>54789-450</t>
  </si>
  <si>
    <t>54789-490</t>
  </si>
  <si>
    <t>00120-1</t>
  </si>
  <si>
    <t>RUA GROMACIO LEAO</t>
  </si>
  <si>
    <t>54789-360</t>
  </si>
  <si>
    <t>00121-0</t>
  </si>
  <si>
    <t>RUA CRUZ MACEDO</t>
  </si>
  <si>
    <t>54789-400</t>
  </si>
  <si>
    <t>00129-5</t>
  </si>
  <si>
    <t>RUA CONSTANCIO PONTUAL</t>
  </si>
  <si>
    <t>54789-340</t>
  </si>
  <si>
    <t>00131-7</t>
  </si>
  <si>
    <t>RUA COELHO DE ALMEIDA</t>
  </si>
  <si>
    <t>54789-330</t>
  </si>
  <si>
    <t>00142-2</t>
  </si>
  <si>
    <t>RUA DEMOSTENES DE OLINDA</t>
  </si>
  <si>
    <t>54789-045</t>
  </si>
  <si>
    <t>00159-7</t>
  </si>
  <si>
    <t>RUA DOS FERREIROS</t>
  </si>
  <si>
    <t>54789-590</t>
  </si>
  <si>
    <t>00179-1</t>
  </si>
  <si>
    <t>RUA GUILHERME BRASILEIRO</t>
  </si>
  <si>
    <t>54789-480</t>
  </si>
  <si>
    <t>00329-8</t>
  </si>
  <si>
    <t>RUA DOS PARDAIS</t>
  </si>
  <si>
    <t>54789-680</t>
  </si>
  <si>
    <t>00331-0</t>
  </si>
  <si>
    <t>RUA MR. FRYER</t>
  </si>
  <si>
    <t>54789-460</t>
  </si>
  <si>
    <t>00425-1</t>
  </si>
  <si>
    <t>RUA DEAO FARIAS</t>
  </si>
  <si>
    <t>54789-365</t>
  </si>
  <si>
    <t>00464-2</t>
  </si>
  <si>
    <t>RUA EDVALDO DE OLIVEIRA</t>
  </si>
  <si>
    <t>54789-405</t>
  </si>
  <si>
    <t>02083-4</t>
  </si>
  <si>
    <t>EST CLARA LOPES</t>
  </si>
  <si>
    <t>54789-760</t>
  </si>
  <si>
    <t>02546-1</t>
  </si>
  <si>
    <t>RUA CONSELHEIRO PONTUAL</t>
  </si>
  <si>
    <t>54789-350</t>
  </si>
  <si>
    <t>02806-1</t>
  </si>
  <si>
    <t>RUA CLARA LOPES</t>
  </si>
  <si>
    <t>54789-705</t>
  </si>
  <si>
    <t>00117-1</t>
  </si>
  <si>
    <t>RUA CIRILO RAMOS</t>
  </si>
  <si>
    <t>54789-145</t>
  </si>
  <si>
    <t>00126-0</t>
  </si>
  <si>
    <t>RUA DOS CANCOES</t>
  </si>
  <si>
    <t>54789-640</t>
  </si>
  <si>
    <t>BAIRRO: 011 - CÉU AZUL</t>
  </si>
  <si>
    <t>54774-642</t>
  </si>
  <si>
    <t>00935-0</t>
  </si>
  <si>
    <t>RUA DOS ENGENHEIROS</t>
  </si>
  <si>
    <t>54768-590</t>
  </si>
  <si>
    <t>00943-1</t>
  </si>
  <si>
    <t>RUA DOS CINEGRAFISTAS</t>
  </si>
  <si>
    <t>54768-540</t>
  </si>
  <si>
    <t>02667-0</t>
  </si>
  <si>
    <t>RUA LUIZ CARLOS DA FONSECA</t>
  </si>
  <si>
    <t>54774-605</t>
  </si>
  <si>
    <t>02671-9</t>
  </si>
  <si>
    <t>54768-600</t>
  </si>
  <si>
    <t>02676-0</t>
  </si>
  <si>
    <t>54780-040</t>
  </si>
  <si>
    <t>00863-0</t>
  </si>
  <si>
    <t>RUA DOS INSTRUTORES</t>
  </si>
  <si>
    <t>54768-510</t>
  </si>
  <si>
    <t>00864-8</t>
  </si>
  <si>
    <t>RUA DOS ESCULTORES</t>
  </si>
  <si>
    <t>54768-385</t>
  </si>
  <si>
    <t>00865-6</t>
  </si>
  <si>
    <t>RUA CHAGAS FERREIRA</t>
  </si>
  <si>
    <t>54768-800</t>
  </si>
  <si>
    <t>00866-4</t>
  </si>
  <si>
    <t>RUA DOS VIGILANTES</t>
  </si>
  <si>
    <t>54768-475</t>
  </si>
  <si>
    <t>00927-0</t>
  </si>
  <si>
    <t>RUA LUIZ CORREIA</t>
  </si>
  <si>
    <t>54768-810</t>
  </si>
  <si>
    <t>00929-6</t>
  </si>
  <si>
    <t>RUA DOS CONTADORES</t>
  </si>
  <si>
    <t>54768-610</t>
  </si>
  <si>
    <t>00932-6</t>
  </si>
  <si>
    <t>54768-425</t>
  </si>
  <si>
    <t>00934-2</t>
  </si>
  <si>
    <t>RUA DA POESIA</t>
  </si>
  <si>
    <t>54768-115</t>
  </si>
  <si>
    <t>00936-9</t>
  </si>
  <si>
    <t>RUA DOS AGRIMENSORES</t>
  </si>
  <si>
    <t>54768-580</t>
  </si>
  <si>
    <t>00937-7</t>
  </si>
  <si>
    <t>RUA DOS ECONOMISTAS</t>
  </si>
  <si>
    <t>54774-555</t>
  </si>
  <si>
    <t>00939-3</t>
  </si>
  <si>
    <t>RUA DOS PROGRAMADORES</t>
  </si>
  <si>
    <t>54768-650</t>
  </si>
  <si>
    <t>00941-5</t>
  </si>
  <si>
    <t>RUA CRIATIVIDADE</t>
  </si>
  <si>
    <t>54768-355</t>
  </si>
  <si>
    <t>00944-0</t>
  </si>
  <si>
    <t>RUA DOS DATILOGRAFOS</t>
  </si>
  <si>
    <t>54774-625</t>
  </si>
  <si>
    <t>00946-6</t>
  </si>
  <si>
    <t>RUA DOS CALCULISTAS</t>
  </si>
  <si>
    <t>54768-570</t>
  </si>
  <si>
    <t>00947-4</t>
  </si>
  <si>
    <t>RUA JORNALISTAS</t>
  </si>
  <si>
    <t>54768-530</t>
  </si>
  <si>
    <t>00948-2</t>
  </si>
  <si>
    <t>RUA DOS ANALISTAS</t>
  </si>
  <si>
    <t>54768-515</t>
  </si>
  <si>
    <t>00951-2</t>
  </si>
  <si>
    <t>RUA APARICIO BORGES</t>
  </si>
  <si>
    <t>54774-470</t>
  </si>
  <si>
    <t>00954-7</t>
  </si>
  <si>
    <t>54774-480</t>
  </si>
  <si>
    <t>1TRV BOM PASTOR</t>
  </si>
  <si>
    <t>00956-3</t>
  </si>
  <si>
    <t>54774-482</t>
  </si>
  <si>
    <t>00957-1</t>
  </si>
  <si>
    <t>3TRV BOM PASTOR</t>
  </si>
  <si>
    <t>54774-483</t>
  </si>
  <si>
    <t>00958-0</t>
  </si>
  <si>
    <t>RUA GAL LOBATO FILHO</t>
  </si>
  <si>
    <t>54774-490</t>
  </si>
  <si>
    <t>01017-0</t>
  </si>
  <si>
    <t>RUA DOS CARTOGRAFOS</t>
  </si>
  <si>
    <t>54774-595</t>
  </si>
  <si>
    <t>01018-9</t>
  </si>
  <si>
    <t>RUA DOS AUDITORES</t>
  </si>
  <si>
    <t>54768-660</t>
  </si>
  <si>
    <t>01020-0</t>
  </si>
  <si>
    <t>RUA DOS VETERINARIOS</t>
  </si>
  <si>
    <t>54774-585</t>
  </si>
  <si>
    <t>01035-9</t>
  </si>
  <si>
    <t>RUA ROMANTISMO</t>
  </si>
  <si>
    <t>54774-665</t>
  </si>
  <si>
    <t>01037-5</t>
  </si>
  <si>
    <t>RUA DOS PSICOLOGOS</t>
  </si>
  <si>
    <t>54774-615</t>
  </si>
  <si>
    <t>01161-4</t>
  </si>
  <si>
    <t>RUA DO ROMANCE</t>
  </si>
  <si>
    <t>54774-655</t>
  </si>
  <si>
    <t>01170-3</t>
  </si>
  <si>
    <t>RUA EPAMINONDAS</t>
  </si>
  <si>
    <t>54774-705</t>
  </si>
  <si>
    <t>01246-7</t>
  </si>
  <si>
    <t>RUA DAS ALVORADAS</t>
  </si>
  <si>
    <t>54774-695</t>
  </si>
  <si>
    <t>01444-3</t>
  </si>
  <si>
    <t>RUA FLORESTOPOLIS</t>
  </si>
  <si>
    <t>54774-495</t>
  </si>
  <si>
    <t>01887-2</t>
  </si>
  <si>
    <t>RUA EUCLIDES DA CUNHA</t>
  </si>
  <si>
    <t>54774-702</t>
  </si>
  <si>
    <t>02396-5</t>
  </si>
  <si>
    <t>RUA DOS ASSESSORES</t>
  </si>
  <si>
    <t>54774-475</t>
  </si>
  <si>
    <t>02749-9</t>
  </si>
  <si>
    <t>RUA PAFANDURAS</t>
  </si>
  <si>
    <t>54774-612 54774-642</t>
  </si>
  <si>
    <t>02800-2</t>
  </si>
  <si>
    <t>TRV PORTO RICO</t>
  </si>
  <si>
    <t>54789-075</t>
  </si>
  <si>
    <t>54774-450/54774-645</t>
  </si>
  <si>
    <t>01036-7</t>
  </si>
  <si>
    <t>RUA DAS PERNAMBUCANAS</t>
  </si>
  <si>
    <t>00000-000 54768-650 54768-670</t>
  </si>
  <si>
    <t>54774-622</t>
  </si>
  <si>
    <t>02392-2</t>
  </si>
  <si>
    <t>RUA EPITACIO PESSOA</t>
  </si>
  <si>
    <t>54774-485</t>
  </si>
  <si>
    <t>02662-0</t>
  </si>
  <si>
    <t>54768-785</t>
  </si>
  <si>
    <t>BAIRRO: 012 - ALDEIA DE BAIXO</t>
  </si>
  <si>
    <t>00507-0</t>
  </si>
  <si>
    <t>TRV MANOEL FIRMINO DA ROCHA</t>
  </si>
  <si>
    <t>54759-246</t>
  </si>
  <si>
    <t>00581-9</t>
  </si>
  <si>
    <t>2TR VIRGINIA ROCHA</t>
  </si>
  <si>
    <t>54756-002</t>
  </si>
  <si>
    <t>01799-0</t>
  </si>
  <si>
    <t>1TR VIRGINIA ROCHA</t>
  </si>
  <si>
    <t>54759-647</t>
  </si>
  <si>
    <t>01810-4</t>
  </si>
  <si>
    <t>RUA SANTO ANTONIO DO SUL DO OESTE</t>
  </si>
  <si>
    <t>54759-355</t>
  </si>
  <si>
    <t>01813-9</t>
  </si>
  <si>
    <t>RUA RONCADOR</t>
  </si>
  <si>
    <t>54759-585</t>
  </si>
  <si>
    <t>01828-7</t>
  </si>
  <si>
    <t>RUA SANTA INES</t>
  </si>
  <si>
    <t>54759-247</t>
  </si>
  <si>
    <t>01834-1</t>
  </si>
  <si>
    <t>RUA CASA NOVA</t>
  </si>
  <si>
    <t>54759-648</t>
  </si>
  <si>
    <t>54756-070</t>
  </si>
  <si>
    <t>00508-8</t>
  </si>
  <si>
    <t>RUA ANTONIO GUILHERME DE LIMA</t>
  </si>
  <si>
    <t>54759-235</t>
  </si>
  <si>
    <t>01797-3</t>
  </si>
  <si>
    <t>RUA VIRGINIA ROCHA</t>
  </si>
  <si>
    <t>54756-000/54759-003</t>
  </si>
  <si>
    <t>01830-9</t>
  </si>
  <si>
    <t>TRV RONCADOR</t>
  </si>
  <si>
    <t>54759-586</t>
  </si>
  <si>
    <t>BAIRRO: 013 - VIANA</t>
  </si>
  <si>
    <t>00907-5</t>
  </si>
  <si>
    <t>RUA QUITERIA ALVES</t>
  </si>
  <si>
    <t>54765-220</t>
  </si>
  <si>
    <t>00908-3</t>
  </si>
  <si>
    <t>RUA ALTO DO PARANA</t>
  </si>
  <si>
    <t>54765-140</t>
  </si>
  <si>
    <t>00909-1</t>
  </si>
  <si>
    <t>RUA CHA DE ALEGRIA</t>
  </si>
  <si>
    <t>54765-260</t>
  </si>
  <si>
    <t>00910-5</t>
  </si>
  <si>
    <t>RUA MARCOS PARENTE</t>
  </si>
  <si>
    <t>54765-250</t>
  </si>
  <si>
    <t>00912-1</t>
  </si>
  <si>
    <t>RUA CACHOEIRO DO ITAPEMIRIM</t>
  </si>
  <si>
    <t>54765-150</t>
  </si>
  <si>
    <t>00914-8</t>
  </si>
  <si>
    <t>RUA GOIANA</t>
  </si>
  <si>
    <t>54765-475</t>
  </si>
  <si>
    <t>00915-6</t>
  </si>
  <si>
    <t>RUA LINHARES</t>
  </si>
  <si>
    <t>54765-190</t>
  </si>
  <si>
    <t>00916-4</t>
  </si>
  <si>
    <t>RUA PINHEIRO</t>
  </si>
  <si>
    <t>54768-095</t>
  </si>
  <si>
    <t>00919-9</t>
  </si>
  <si>
    <t>RUA MARIA ROSA</t>
  </si>
  <si>
    <t>54765-170</t>
  </si>
  <si>
    <t>00920-2</t>
  </si>
  <si>
    <t>RUA CONCEICAO DA BARRA</t>
  </si>
  <si>
    <t>54765-180</t>
  </si>
  <si>
    <t>01105-3</t>
  </si>
  <si>
    <t>RUA JAGUARI</t>
  </si>
  <si>
    <t>54765-160</t>
  </si>
  <si>
    <t>02424-4</t>
  </si>
  <si>
    <t>RUA DOIS IRMAOS</t>
  </si>
  <si>
    <t>54765-200</t>
  </si>
  <si>
    <t>54765-395</t>
  </si>
  <si>
    <t>00905-9</t>
  </si>
  <si>
    <t>RUA MANOEL ARAUJO</t>
  </si>
  <si>
    <t>54765-455</t>
  </si>
  <si>
    <t>00906-7</t>
  </si>
  <si>
    <t>RUA ANA ALVES</t>
  </si>
  <si>
    <t>54765-480</t>
  </si>
  <si>
    <t>00911-3</t>
  </si>
  <si>
    <t>RUA JACOBINA CORREIA DE ARAUJO</t>
  </si>
  <si>
    <t>54765-485</t>
  </si>
  <si>
    <t>00913-0</t>
  </si>
  <si>
    <t>RUA SANTA LEOPOLDINA</t>
  </si>
  <si>
    <t>54765-390</t>
  </si>
  <si>
    <t>00921-0</t>
  </si>
  <si>
    <t>RUA ESMERALDA</t>
  </si>
  <si>
    <t>54765-210</t>
  </si>
  <si>
    <t>54765-155</t>
  </si>
  <si>
    <t>BAIRRO: 014 - ALTO SANTO ANTONIO</t>
  </si>
  <si>
    <t>00887-7</t>
  </si>
  <si>
    <t>RUA SANTANOPOLIS</t>
  </si>
  <si>
    <t>54766-104</t>
  </si>
  <si>
    <t>54766-040</t>
  </si>
  <si>
    <t>01023-5</t>
  </si>
  <si>
    <t>1TRV JOAO FELIX</t>
  </si>
  <si>
    <t>54762-749</t>
  </si>
  <si>
    <t>01053-7</t>
  </si>
  <si>
    <t>4TRV SANTO ANTONIO</t>
  </si>
  <si>
    <t>54766-140</t>
  </si>
  <si>
    <t>01057-0</t>
  </si>
  <si>
    <t>RUA CAPANEMA</t>
  </si>
  <si>
    <t>54766-120</t>
  </si>
  <si>
    <t>2TRV SANTO ANTONIO</t>
  </si>
  <si>
    <t>54766-135</t>
  </si>
  <si>
    <t>01113-4</t>
  </si>
  <si>
    <t>3TRV SANTO ANTONIO</t>
  </si>
  <si>
    <t>54766-137</t>
  </si>
  <si>
    <t>01129-0</t>
  </si>
  <si>
    <t>RUA CURITIBA</t>
  </si>
  <si>
    <t>54766-115</t>
  </si>
  <si>
    <t>01131-2</t>
  </si>
  <si>
    <t>RUA APUCARAMA</t>
  </si>
  <si>
    <t>54766-102</t>
  </si>
  <si>
    <t>01400-1</t>
  </si>
  <si>
    <t>RUA MAJ ARACI</t>
  </si>
  <si>
    <t>54766-075</t>
  </si>
  <si>
    <t>01401-0</t>
  </si>
  <si>
    <t>RUA ANTONIA CAMILO</t>
  </si>
  <si>
    <t>54766-065</t>
  </si>
  <si>
    <t>01402-8</t>
  </si>
  <si>
    <t>TRV ANTONIA CAMILO</t>
  </si>
  <si>
    <t>54766-070</t>
  </si>
  <si>
    <t>01403-6</t>
  </si>
  <si>
    <t>RUA CALIFORNIA</t>
  </si>
  <si>
    <t>54762-770</t>
  </si>
  <si>
    <t>01404-4</t>
  </si>
  <si>
    <t>RUA JEQUIAR</t>
  </si>
  <si>
    <t>54766-085</t>
  </si>
  <si>
    <t>01442-7</t>
  </si>
  <si>
    <t>RUA MARGARIDA OTILIA</t>
  </si>
  <si>
    <t>54766-080</t>
  </si>
  <si>
    <t>54766-130</t>
  </si>
  <si>
    <t>01508-3</t>
  </si>
  <si>
    <t>RUA NOSSA SENHORA DE NAZARE</t>
  </si>
  <si>
    <t>54762-520/54766-810</t>
  </si>
  <si>
    <t>01657-8</t>
  </si>
  <si>
    <t>RUA PENSILVANIA</t>
  </si>
  <si>
    <t>54766-110</t>
  </si>
  <si>
    <t>02666-2</t>
  </si>
  <si>
    <t>RUA ANTONIO CAMILO DIAS</t>
  </si>
  <si>
    <t>54762-450</t>
  </si>
  <si>
    <t>02724-3</t>
  </si>
  <si>
    <t>54766-105</t>
  </si>
  <si>
    <t>54766-045</t>
  </si>
  <si>
    <t>54766-055</t>
  </si>
  <si>
    <t>54766-025</t>
  </si>
  <si>
    <t>54766-010</t>
  </si>
  <si>
    <t>54766-015</t>
  </si>
  <si>
    <t>54766-060</t>
  </si>
  <si>
    <t>54766-000</t>
  </si>
  <si>
    <t>54766-035</t>
  </si>
  <si>
    <t>54766-030</t>
  </si>
  <si>
    <t>RUA FRANCISCO DE PAULA C DE ARAUJO</t>
  </si>
  <si>
    <t>54766-020</t>
  </si>
  <si>
    <t>01234-3</t>
  </si>
  <si>
    <t>RUA JOSE MANOEL DE LUNA</t>
  </si>
  <si>
    <t>54766-112</t>
  </si>
  <si>
    <t>54766-114</t>
  </si>
  <si>
    <t>54762-460</t>
  </si>
  <si>
    <t>RUA PROF LUIZ GONZAGA PEREIRA DA SILVA</t>
  </si>
  <si>
    <t>01441-9</t>
  </si>
  <si>
    <t>RUA BELA VISTA DO PARAISO</t>
  </si>
  <si>
    <t>54766-090</t>
  </si>
  <si>
    <t>54766-013</t>
  </si>
  <si>
    <t>54766-050</t>
  </si>
  <si>
    <t>BAIRRO: 015 - ALTO DA BOA VISTA</t>
  </si>
  <si>
    <t>00566-5</t>
  </si>
  <si>
    <t>RUA UMAITA</t>
  </si>
  <si>
    <t>54759-116</t>
  </si>
  <si>
    <t>00597-5</t>
  </si>
  <si>
    <t>RUA PANAMA</t>
  </si>
  <si>
    <t>54759-197</t>
  </si>
  <si>
    <t>54759-335/54759-368</t>
  </si>
  <si>
    <t>00546-0</t>
  </si>
  <si>
    <t>RUA DANIEL FREIRE BASTOS</t>
  </si>
  <si>
    <t>54759-085</t>
  </si>
  <si>
    <t>00548-7</t>
  </si>
  <si>
    <t>RUA ANTONIO GONCALVES</t>
  </si>
  <si>
    <t>54759-365</t>
  </si>
  <si>
    <t>00552-5</t>
  </si>
  <si>
    <t>RUA JOSE DO NASCIMENTO IGEU</t>
  </si>
  <si>
    <t>54759-105</t>
  </si>
  <si>
    <t>00558-4</t>
  </si>
  <si>
    <t>RUA ARY DE OLIVEIRA PETER</t>
  </si>
  <si>
    <t>54759-503</t>
  </si>
  <si>
    <t>54759-366</t>
  </si>
  <si>
    <t>00993-8</t>
  </si>
  <si>
    <t>RUA ANTONIA TEREZA DA CONCEICAO</t>
  </si>
  <si>
    <t>54759-290</t>
  </si>
  <si>
    <t>01539-3</t>
  </si>
  <si>
    <t>RUA JULIO ARAUJO CAVALCANTE</t>
  </si>
  <si>
    <t>54759-645</t>
  </si>
  <si>
    <t>01568-7</t>
  </si>
  <si>
    <t>RUA BAHIA</t>
  </si>
  <si>
    <t>54759-115</t>
  </si>
  <si>
    <t>02494-5</t>
  </si>
  <si>
    <t>RUA BORBA</t>
  </si>
  <si>
    <t>54759-198</t>
  </si>
  <si>
    <t>BAIRRO: 016 - AREEIRO</t>
  </si>
  <si>
    <t>54762-533</t>
  </si>
  <si>
    <t>00882-6</t>
  </si>
  <si>
    <t>2TR DAMIAO PEDRO DA CRUZ</t>
  </si>
  <si>
    <t>54765-288</t>
  </si>
  <si>
    <t>54765-048</t>
  </si>
  <si>
    <t>54777-470</t>
  </si>
  <si>
    <t>54762-510</t>
  </si>
  <si>
    <t>54762-562</t>
  </si>
  <si>
    <t>01420-6</t>
  </si>
  <si>
    <t>RUA FORMOSA DO OESTE</t>
  </si>
  <si>
    <t>54762-525</t>
  </si>
  <si>
    <t>01421-4</t>
  </si>
  <si>
    <t>TRV FORMOSA DO OESTE</t>
  </si>
  <si>
    <t>54762-535</t>
  </si>
  <si>
    <t>54762-530</t>
  </si>
  <si>
    <t>01470-2</t>
  </si>
  <si>
    <t>PCA MANGUEIRINHA</t>
  </si>
  <si>
    <t>54762-125</t>
  </si>
  <si>
    <t>01475-3</t>
  </si>
  <si>
    <t>TRV JARDIM</t>
  </si>
  <si>
    <t>54762-586</t>
  </si>
  <si>
    <t>01478-8</t>
  </si>
  <si>
    <t>RUA IBIAPORA</t>
  </si>
  <si>
    <t>54762-565</t>
  </si>
  <si>
    <t>01479-6</t>
  </si>
  <si>
    <t>RUA FOZ DO IGUAÇU</t>
  </si>
  <si>
    <t>54762-742</t>
  </si>
  <si>
    <t>01481-8</t>
  </si>
  <si>
    <t>RUA SERRA AZUL</t>
  </si>
  <si>
    <t>54762-465</t>
  </si>
  <si>
    <t>01518-0</t>
  </si>
  <si>
    <t>RUA IGUARACU</t>
  </si>
  <si>
    <t>54762-595/54777-470</t>
  </si>
  <si>
    <t>01586-5</t>
  </si>
  <si>
    <t>RUA GUARAPUANA</t>
  </si>
  <si>
    <t>54762-555</t>
  </si>
  <si>
    <t>02380-9</t>
  </si>
  <si>
    <t>1TR SERRA AZUL</t>
  </si>
  <si>
    <t>54762-475</t>
  </si>
  <si>
    <t>02729-4</t>
  </si>
  <si>
    <t>2TR SERRA AZUL</t>
  </si>
  <si>
    <t>54762-476</t>
  </si>
  <si>
    <t>02815-0</t>
  </si>
  <si>
    <t>1TR MANGUEIRINHA</t>
  </si>
  <si>
    <t>54762-116</t>
  </si>
  <si>
    <t>54768-460</t>
  </si>
  <si>
    <t>54762-532</t>
  </si>
  <si>
    <t>54762-544</t>
  </si>
  <si>
    <t>54762-430</t>
  </si>
  <si>
    <t>01399-4</t>
  </si>
  <si>
    <t>RUA MAJ ISIDORO</t>
  </si>
  <si>
    <t>00000-000/54762-420</t>
  </si>
  <si>
    <t>54762-512</t>
  </si>
  <si>
    <t>54762-547</t>
  </si>
  <si>
    <t>01443-5</t>
  </si>
  <si>
    <t>RUA SANTO ANDRE</t>
  </si>
  <si>
    <t>54762-700</t>
  </si>
  <si>
    <t>01469-9</t>
  </si>
  <si>
    <t>RUA MANGUEIRINHA</t>
  </si>
  <si>
    <t>54762-115</t>
  </si>
  <si>
    <t>01471-0</t>
  </si>
  <si>
    <t>RUA CONCEICAO DE ALMEIDA</t>
  </si>
  <si>
    <t>54762-495</t>
  </si>
  <si>
    <t>01472-9</t>
  </si>
  <si>
    <t>RUA CANAVIEIRA</t>
  </si>
  <si>
    <t>54762-435</t>
  </si>
  <si>
    <t>01473-7</t>
  </si>
  <si>
    <t>AV PORTUGAL</t>
  </si>
  <si>
    <t>54762-335</t>
  </si>
  <si>
    <t>01474-5</t>
  </si>
  <si>
    <t>RUA JARDIM</t>
  </si>
  <si>
    <t>54762-585</t>
  </si>
  <si>
    <t>01476-1</t>
  </si>
  <si>
    <t>RUA DIAMANTINA DO NORTE</t>
  </si>
  <si>
    <t>54759-745</t>
  </si>
  <si>
    <t>01477-0</t>
  </si>
  <si>
    <t>RUA IBAITI</t>
  </si>
  <si>
    <t>54762-507</t>
  </si>
  <si>
    <t>01480-0</t>
  </si>
  <si>
    <t>RUA BOA ESPERANCA</t>
  </si>
  <si>
    <t>54762-425</t>
  </si>
  <si>
    <t>01483-4</t>
  </si>
  <si>
    <t>RUA  BANDEIRANTES</t>
  </si>
  <si>
    <t>54762-415</t>
  </si>
  <si>
    <t>54762-520</t>
  </si>
  <si>
    <t>54762-542</t>
  </si>
  <si>
    <t>01517-2</t>
  </si>
  <si>
    <t>RUA VALE DO SIRIJI</t>
  </si>
  <si>
    <t>54762-165</t>
  </si>
  <si>
    <t>54762-605</t>
  </si>
  <si>
    <t>02653-0</t>
  </si>
  <si>
    <t>RUA CASTRO</t>
  </si>
  <si>
    <t>54762-455</t>
  </si>
  <si>
    <t>54762-564</t>
  </si>
  <si>
    <t>BAIRRO: 017 - CELEIRO DAS ALEGRIAS FUTURAS</t>
  </si>
  <si>
    <t>01001-4</t>
  </si>
  <si>
    <t>RUA ALBA VALDEZ</t>
  </si>
  <si>
    <t>54774-430</t>
  </si>
  <si>
    <t>00967-9</t>
  </si>
  <si>
    <t>RUA FURNAS</t>
  </si>
  <si>
    <t>54774-270</t>
  </si>
  <si>
    <t xml:space="preserve">NÃO PAVIMENTADA </t>
  </si>
  <si>
    <t>00970-9</t>
  </si>
  <si>
    <t>RUA LOBO DINIZ</t>
  </si>
  <si>
    <t>54774-310</t>
  </si>
  <si>
    <t>00972-5</t>
  </si>
  <si>
    <t>RUA GUILHERME VELOSO</t>
  </si>
  <si>
    <t>54774-290</t>
  </si>
  <si>
    <t>00973-3</t>
  </si>
  <si>
    <t>RUA LOURENCO FERNANDES</t>
  </si>
  <si>
    <t>54774-300</t>
  </si>
  <si>
    <t>01003-0</t>
  </si>
  <si>
    <t>RUA CASTILHO</t>
  </si>
  <si>
    <t>54774-320</t>
  </si>
  <si>
    <t>01004-9</t>
  </si>
  <si>
    <t>RUA CARLOS VICTOR BOISSON</t>
  </si>
  <si>
    <t>54768-420</t>
  </si>
  <si>
    <t>01006-5</t>
  </si>
  <si>
    <t>RUA CARLOS DE VASCONCELOS</t>
  </si>
  <si>
    <t>54774-410</t>
  </si>
  <si>
    <t>01007-3</t>
  </si>
  <si>
    <t>RUA DIOMEDES TROTA</t>
  </si>
  <si>
    <t>54774-340</t>
  </si>
  <si>
    <t>01008-1</t>
  </si>
  <si>
    <t>RUA DIOGO JACOME</t>
  </si>
  <si>
    <t>54774-350</t>
  </si>
  <si>
    <t>01009-0</t>
  </si>
  <si>
    <t>RUA DIONISIO LOPENTE</t>
  </si>
  <si>
    <t>54774-360</t>
  </si>
  <si>
    <t>01011-1</t>
  </si>
  <si>
    <t>RUA DJALMA PETIT</t>
  </si>
  <si>
    <t>54774-450</t>
  </si>
  <si>
    <t>01012-0</t>
  </si>
  <si>
    <t>RUA ELVIRA NIEMEYER</t>
  </si>
  <si>
    <t>54774-330</t>
  </si>
  <si>
    <t>01013-8</t>
  </si>
  <si>
    <t>RUA MANOEL QUEIROZ FILHO</t>
  </si>
  <si>
    <t>54774-460</t>
  </si>
  <si>
    <t>01014-6</t>
  </si>
  <si>
    <t>RUA MARCOS DO NASCIMENTO</t>
  </si>
  <si>
    <t>54774-390</t>
  </si>
  <si>
    <t>01015-4</t>
  </si>
  <si>
    <t>RUA LAURO VIEIRA BRAGA</t>
  </si>
  <si>
    <t>54774-380</t>
  </si>
  <si>
    <t>01016-2</t>
  </si>
  <si>
    <t>RUA VITOR MEIRELES</t>
  </si>
  <si>
    <t>54774-260</t>
  </si>
  <si>
    <t>01029-4</t>
  </si>
  <si>
    <t>RUA CANDIUVA</t>
  </si>
  <si>
    <t>54768-305</t>
  </si>
  <si>
    <t>01159-2</t>
  </si>
  <si>
    <t>RUA TOSCANA</t>
  </si>
  <si>
    <t>54768-715</t>
  </si>
  <si>
    <t>01163-0</t>
  </si>
  <si>
    <t>RUA LEOPOLDO DO GOTUZZO</t>
  </si>
  <si>
    <t>54758-103</t>
  </si>
  <si>
    <t>01204-1</t>
  </si>
  <si>
    <t>RUA PESSOA DE BARROS</t>
  </si>
  <si>
    <t>54768-243</t>
  </si>
  <si>
    <t>01205-0</t>
  </si>
  <si>
    <t>RUA TIROL</t>
  </si>
  <si>
    <t>54774-365</t>
  </si>
  <si>
    <t>01206-8</t>
  </si>
  <si>
    <t>RUA TANA</t>
  </si>
  <si>
    <t>54774-375</t>
  </si>
  <si>
    <t>01208-4</t>
  </si>
  <si>
    <t>RUA PINTO COLINS</t>
  </si>
  <si>
    <t>54768-675</t>
  </si>
  <si>
    <t>01211-4</t>
  </si>
  <si>
    <t>RUA TOULOM</t>
  </si>
  <si>
    <t>54768-717</t>
  </si>
  <si>
    <t>01226-2</t>
  </si>
  <si>
    <t>RUA CAROLINA REIDNER</t>
  </si>
  <si>
    <t>54774-315</t>
  </si>
  <si>
    <t>54774-405</t>
  </si>
  <si>
    <t>02131-8</t>
  </si>
  <si>
    <t>RUA NATIVIDADE</t>
  </si>
  <si>
    <t>02342-6</t>
  </si>
  <si>
    <t>RUA SEM DENOMIN.DO LOT CELEIRO II</t>
  </si>
  <si>
    <t>54774-302</t>
  </si>
  <si>
    <t>02431-7</t>
  </si>
  <si>
    <t>RUA CEL JOAQUIM RIBEIRO</t>
  </si>
  <si>
    <t>54774-308</t>
  </si>
  <si>
    <t>02586-0</t>
  </si>
  <si>
    <t>RUA JOAO BEZERRA DA SILVA</t>
  </si>
  <si>
    <t>54774-415</t>
  </si>
  <si>
    <t>02590-9</t>
  </si>
  <si>
    <t>RUA SEVERINO ANIBAL DE SOUZA</t>
  </si>
  <si>
    <t>54774-425</t>
  </si>
  <si>
    <t>02626-3</t>
  </si>
  <si>
    <t>RUA STO EXPEDITO</t>
  </si>
  <si>
    <t>54774-335</t>
  </si>
  <si>
    <t>02664-6</t>
  </si>
  <si>
    <t>54774-400</t>
  </si>
  <si>
    <t>02713-8</t>
  </si>
  <si>
    <t>54774-275</t>
  </si>
  <si>
    <t>54774-345</t>
  </si>
  <si>
    <t>54774-280</t>
  </si>
  <si>
    <t>00968-7</t>
  </si>
  <si>
    <t>RUA FROIS DE ABREU</t>
  </si>
  <si>
    <t>54774-325</t>
  </si>
  <si>
    <t>01010-3</t>
  </si>
  <si>
    <t>RUA DOMINGOS MARTINS</t>
  </si>
  <si>
    <t>54768-495</t>
  </si>
  <si>
    <t>01022-7</t>
  </si>
  <si>
    <t>RUA ADEMAR DE BARROS</t>
  </si>
  <si>
    <t>54774-395</t>
  </si>
  <si>
    <t>BAIRRO: 018 - SANTA TEREZA</t>
  </si>
  <si>
    <t>54774-765</t>
  </si>
  <si>
    <t>01996-8</t>
  </si>
  <si>
    <t>RUA TUNIS MACHADO</t>
  </si>
  <si>
    <t>54774-755</t>
  </si>
  <si>
    <t>02240-3</t>
  </si>
  <si>
    <t>RUA N-LOTEAMENTO SANTA TERESA</t>
  </si>
  <si>
    <t>54774-818</t>
  </si>
  <si>
    <t>02241-1</t>
  </si>
  <si>
    <t>RUA F-LOT. SANTA TERESA</t>
  </si>
  <si>
    <t>02708-1</t>
  </si>
  <si>
    <t>RUA H - STA TEREZA/JOAO PAULO II</t>
  </si>
  <si>
    <t>54774-768</t>
  </si>
  <si>
    <t>02717-0</t>
  </si>
  <si>
    <t>RUA E-LOT. SANTA TERESA</t>
  </si>
  <si>
    <t>54774-804</t>
  </si>
  <si>
    <t>02731-6</t>
  </si>
  <si>
    <t>RUA K-LOT. SANTA TERESA</t>
  </si>
  <si>
    <t>54774-814</t>
  </si>
  <si>
    <t>02732-4</t>
  </si>
  <si>
    <t>RUA T-LOT. SANTA TEREZA</t>
  </si>
  <si>
    <t>54774-828</t>
  </si>
  <si>
    <t>02738-3</t>
  </si>
  <si>
    <t>RUA M-LOTEAMENTO SANTA TERESA</t>
  </si>
  <si>
    <t>54774-816</t>
  </si>
  <si>
    <t>02744-8</t>
  </si>
  <si>
    <t>RUA SEM SEM DENOMIN.DO LOT STA.TERE</t>
  </si>
  <si>
    <t>02755-3</t>
  </si>
  <si>
    <t>RUA Q-LOT. SANTA TEREZA</t>
  </si>
  <si>
    <t>54774-824</t>
  </si>
  <si>
    <t>02761-8</t>
  </si>
  <si>
    <t>RUA V - LOT. SANTA TEREZA</t>
  </si>
  <si>
    <t>54774-834</t>
  </si>
  <si>
    <t>02772-3</t>
  </si>
  <si>
    <t>RUA DOS BANCARIOS</t>
  </si>
  <si>
    <t>54774-842</t>
  </si>
  <si>
    <t>02310-8</t>
  </si>
  <si>
    <t>RUA MARIA DE SOUZA ARAUJO</t>
  </si>
  <si>
    <t>54774-435</t>
  </si>
  <si>
    <t>NÃO PAVIMENTADO</t>
  </si>
  <si>
    <t>02312-4</t>
  </si>
  <si>
    <t>AV PAULO ARAUJO LIMA</t>
  </si>
  <si>
    <t>54774-455</t>
  </si>
  <si>
    <t>02318-3</t>
  </si>
  <si>
    <t>RUA A-LOT. SANTA TEREZA</t>
  </si>
  <si>
    <t>54774-802</t>
  </si>
  <si>
    <t>02326-4</t>
  </si>
  <si>
    <t>RUA X-LOTEAMENTO SANTA TEREZA</t>
  </si>
  <si>
    <t>54774-830</t>
  </si>
  <si>
    <t>02327-2</t>
  </si>
  <si>
    <t>RUA JOSUE PEREIRA DE OLIVEIRA</t>
  </si>
  <si>
    <t>54774-403</t>
  </si>
  <si>
    <t>02330-2</t>
  </si>
  <si>
    <t>RUA P-LOTEAMENTO SANTA TERESA</t>
  </si>
  <si>
    <t>54774-822</t>
  </si>
  <si>
    <t>02334-5</t>
  </si>
  <si>
    <t>RUA G-LOT. SANTA TERESA</t>
  </si>
  <si>
    <t>54774-812</t>
  </si>
  <si>
    <t>02336-1</t>
  </si>
  <si>
    <t>RUA U-CHACARA PEDREIRA I</t>
  </si>
  <si>
    <t>02516-0</t>
  </si>
  <si>
    <t>RUA Z-LOT. SANTA TEREZA</t>
  </si>
  <si>
    <t>54774-832</t>
  </si>
  <si>
    <t>02673-5</t>
  </si>
  <si>
    <t>RUA C-LOT. SANTA TEREZA</t>
  </si>
  <si>
    <t>54774-808</t>
  </si>
  <si>
    <t>02684-0</t>
  </si>
  <si>
    <t>RUA IDALINA C. DE ALBUQUERQUE</t>
  </si>
  <si>
    <t>54774-762</t>
  </si>
  <si>
    <t>02798-7</t>
  </si>
  <si>
    <t>RUA ULISSES LUIZ DE FREITAS</t>
  </si>
  <si>
    <t>54774-421</t>
  </si>
  <si>
    <t>54774-775</t>
  </si>
  <si>
    <t>BAIRRO: 019 - SAO PAULO</t>
  </si>
  <si>
    <t>54756-050</t>
  </si>
  <si>
    <t>01793-0</t>
  </si>
  <si>
    <t>RUA SANTA ISABEL DO OESTE</t>
  </si>
  <si>
    <t>54759-587</t>
  </si>
  <si>
    <t>54756-040</t>
  </si>
  <si>
    <t>01804-0</t>
  </si>
  <si>
    <t>RUA QUERENCIA DO NORTE</t>
  </si>
  <si>
    <t>54756-073</t>
  </si>
  <si>
    <t>01806-6</t>
  </si>
  <si>
    <t>2TR SAO PAULO</t>
  </si>
  <si>
    <t>54756-042</t>
  </si>
  <si>
    <t>01808-2</t>
  </si>
  <si>
    <t>RUA SANTA ISABEL DO AVAHI</t>
  </si>
  <si>
    <t>54756-033</t>
  </si>
  <si>
    <t>01814-7</t>
  </si>
  <si>
    <t>RUA PRUDENTOPOLIS</t>
  </si>
  <si>
    <t>54756-030</t>
  </si>
  <si>
    <t>01843-0</t>
  </si>
  <si>
    <t>1TR  SAO PAULO</t>
  </si>
  <si>
    <t>54756-041</t>
  </si>
  <si>
    <t>02721-9</t>
  </si>
  <si>
    <t>3TR SAO PAULO</t>
  </si>
  <si>
    <t>54756-043</t>
  </si>
  <si>
    <t>BAIRRO: 020 - ESTACAO NOVA</t>
  </si>
  <si>
    <t>02108-3</t>
  </si>
  <si>
    <t>RUA MANGARATIBA</t>
  </si>
  <si>
    <t>54774-180</t>
  </si>
  <si>
    <t>02414-7</t>
  </si>
  <si>
    <t>TRV RESOMA</t>
  </si>
  <si>
    <t>54774-175</t>
  </si>
  <si>
    <t>02631-0</t>
  </si>
  <si>
    <t>RUA DO PARA</t>
  </si>
  <si>
    <t>00000-000/54759-710</t>
  </si>
  <si>
    <t>02820-7</t>
  </si>
  <si>
    <t>RUA RECIFE</t>
  </si>
  <si>
    <t>00964-4</t>
  </si>
  <si>
    <t>RUA BARRA MANSA</t>
  </si>
  <si>
    <t>54774-160</t>
  </si>
  <si>
    <t>01871-6</t>
  </si>
  <si>
    <t>RUA ITAPEMIRIM</t>
  </si>
  <si>
    <t>54774-030</t>
  </si>
  <si>
    <t>01872-4</t>
  </si>
  <si>
    <t>RUA PRES KENNEDY</t>
  </si>
  <si>
    <t>54774-040</t>
  </si>
  <si>
    <t>01877-5</t>
  </si>
  <si>
    <t>RUA CRISOPOLIS</t>
  </si>
  <si>
    <t>54774-090</t>
  </si>
  <si>
    <t>01883-0</t>
  </si>
  <si>
    <t>RUA JOAO LISBOA</t>
  </si>
  <si>
    <t>54774-182</t>
  </si>
  <si>
    <t>01884-8</t>
  </si>
  <si>
    <t>RUA  DO OUVIDOR</t>
  </si>
  <si>
    <t>54774-680</t>
  </si>
  <si>
    <t>01886-4</t>
  </si>
  <si>
    <t>RUA COELHO NETO</t>
  </si>
  <si>
    <t>54774-120</t>
  </si>
  <si>
    <t>01974-7</t>
  </si>
  <si>
    <t>RUA GOV VALADARES</t>
  </si>
  <si>
    <t>02110-5</t>
  </si>
  <si>
    <t>RUA PROF CANDIDO PESSOA</t>
  </si>
  <si>
    <t>54774-190</t>
  </si>
  <si>
    <t>02111-3</t>
  </si>
  <si>
    <t>RUA ANDRADE BEZERRA</t>
  </si>
  <si>
    <t>54774-200</t>
  </si>
  <si>
    <t>02112-1</t>
  </si>
  <si>
    <t>RUA CARLOS PENA</t>
  </si>
  <si>
    <t>54774-210</t>
  </si>
  <si>
    <t>54774-113</t>
  </si>
  <si>
    <t>54774-240</t>
  </si>
  <si>
    <t>02140-7</t>
  </si>
  <si>
    <t>RUA ITAPERUMA</t>
  </si>
  <si>
    <t>54774-230</t>
  </si>
  <si>
    <t>02148-2</t>
  </si>
  <si>
    <t>RUA SANTA CECILIA</t>
  </si>
  <si>
    <t>54774-122</t>
  </si>
  <si>
    <t>02149-0</t>
  </si>
  <si>
    <t>RUA MIGUEL PEREIRA</t>
  </si>
  <si>
    <t>54774-565</t>
  </si>
  <si>
    <t>02154-7</t>
  </si>
  <si>
    <t>AV RFFSA</t>
  </si>
  <si>
    <t>54777-480</t>
  </si>
  <si>
    <t>02155-5</t>
  </si>
  <si>
    <t>RUA BARRA DO PIRAI</t>
  </si>
  <si>
    <t>54774-170</t>
  </si>
  <si>
    <t>02092-3</t>
  </si>
  <si>
    <t>RUA DOM BASILIO</t>
  </si>
  <si>
    <t>54774-195</t>
  </si>
  <si>
    <t>01885-6</t>
  </si>
  <si>
    <t>RUA OSCAR C. DE ALBUQUERQUE</t>
  </si>
  <si>
    <t>54774-130</t>
  </si>
  <si>
    <t>02229-2</t>
  </si>
  <si>
    <t>RUA SEVERINO DIAS DOS SANTOS</t>
  </si>
  <si>
    <t>54774-132</t>
  </si>
  <si>
    <t>01875-9</t>
  </si>
  <si>
    <t>RUA OLIVEIRA LIMA</t>
  </si>
  <si>
    <t>54774-070</t>
  </si>
  <si>
    <t>PAVIMENTADO</t>
  </si>
  <si>
    <t>01876-7</t>
  </si>
  <si>
    <t>RUA MANOEL BANDEIRA</t>
  </si>
  <si>
    <t>54774-080</t>
  </si>
  <si>
    <t>01879-1</t>
  </si>
  <si>
    <t>RUA NITEROI</t>
  </si>
  <si>
    <t>54774-100</t>
  </si>
  <si>
    <t>01880-5</t>
  </si>
  <si>
    <t>RUA CAXIAS DO SUL</t>
  </si>
  <si>
    <t>54774-110</t>
  </si>
  <si>
    <t>01882-1</t>
  </si>
  <si>
    <t>RUA SALES FERNANDES DASILVA</t>
  </si>
  <si>
    <t>54774-670</t>
  </si>
  <si>
    <t>01962-3</t>
  </si>
  <si>
    <t>RUA NATAL</t>
  </si>
  <si>
    <t>54774-215</t>
  </si>
  <si>
    <t>02136-9</t>
  </si>
  <si>
    <t>RUA ESPLANADA</t>
  </si>
  <si>
    <t>54774-205</t>
  </si>
  <si>
    <t>02242-0</t>
  </si>
  <si>
    <t>RUA RAUL DA TORRE</t>
  </si>
  <si>
    <t>54774-165</t>
  </si>
  <si>
    <t>54774-172</t>
  </si>
  <si>
    <t>54774-020</t>
  </si>
  <si>
    <t xml:space="preserve">PAVIMENTADO </t>
  </si>
  <si>
    <t>BAIRRO: 021 - JOAO PAULO II</t>
  </si>
  <si>
    <t>54777-565</t>
  </si>
  <si>
    <t>02001-0</t>
  </si>
  <si>
    <t>RUA ITAGUAI</t>
  </si>
  <si>
    <t>54777-260</t>
  </si>
  <si>
    <t>02002-8</t>
  </si>
  <si>
    <t>RUA ITABORAI</t>
  </si>
  <si>
    <t>54777-250</t>
  </si>
  <si>
    <t>02003-6</t>
  </si>
  <si>
    <t>RUA TERESOPOLIS</t>
  </si>
  <si>
    <t>54777-270</t>
  </si>
  <si>
    <t>02106-7</t>
  </si>
  <si>
    <t>6 TRV ALTEROSA</t>
  </si>
  <si>
    <t>54777-206</t>
  </si>
  <si>
    <t>02107-5</t>
  </si>
  <si>
    <t>7 TRV ALTEROSA</t>
  </si>
  <si>
    <t>54777-207</t>
  </si>
  <si>
    <t>02123-7</t>
  </si>
  <si>
    <t>RUA JOSE TEIXEIRA PEQUENO</t>
  </si>
  <si>
    <t>54777-090</t>
  </si>
  <si>
    <t>02192-0</t>
  </si>
  <si>
    <t>RUA FERNANDO JORGE</t>
  </si>
  <si>
    <t>54777-765</t>
  </si>
  <si>
    <t>02198-9</t>
  </si>
  <si>
    <t>RUA PERICLES MADUREIRA</t>
  </si>
  <si>
    <t>54777-745</t>
  </si>
  <si>
    <t>02216-0</t>
  </si>
  <si>
    <t>RUA ALBERTO RANGEL</t>
  </si>
  <si>
    <t>54777-055</t>
  </si>
  <si>
    <t>02217-9</t>
  </si>
  <si>
    <t>RUA SEBASTIAO DE ROCHA PITTA</t>
  </si>
  <si>
    <t>54777-710</t>
  </si>
  <si>
    <t>54774-758</t>
  </si>
  <si>
    <t>02317-5</t>
  </si>
  <si>
    <t>RUA DEZESSEIS</t>
  </si>
  <si>
    <t>54777-735</t>
  </si>
  <si>
    <t>02402-3</t>
  </si>
  <si>
    <t>RUA SAO RESENDE</t>
  </si>
  <si>
    <t>54777-110</t>
  </si>
  <si>
    <t>02408-2</t>
  </si>
  <si>
    <t>7TR DOM BASILIO</t>
  </si>
  <si>
    <t>54777-047</t>
  </si>
  <si>
    <t>02409-0</t>
  </si>
  <si>
    <t>RUA ESTANCIA</t>
  </si>
  <si>
    <t>54777-715</t>
  </si>
  <si>
    <t>02428-7</t>
  </si>
  <si>
    <t>RUA CAMBIRRA</t>
  </si>
  <si>
    <t>54777-245</t>
  </si>
  <si>
    <t>02430-9</t>
  </si>
  <si>
    <t>RUA OSCAR DE OLIVEIRA</t>
  </si>
  <si>
    <t>54777-755</t>
  </si>
  <si>
    <t>02432-5</t>
  </si>
  <si>
    <t>RUA 06-CONJ. HABIT. BELA VISTA</t>
  </si>
  <si>
    <t>54777-144</t>
  </si>
  <si>
    <t>02433-3</t>
  </si>
  <si>
    <t>RUA 18-CONJ. HABIT. BELA VISTA</t>
  </si>
  <si>
    <t>54777-172</t>
  </si>
  <si>
    <t>02435-0</t>
  </si>
  <si>
    <t>RUA 17-CONJ. HABIT. BELA VISTA</t>
  </si>
  <si>
    <t>54777-168</t>
  </si>
  <si>
    <t>02436-8</t>
  </si>
  <si>
    <t>02438-4</t>
  </si>
  <si>
    <t>RUA 15-CONJ. HABIT. BELA VISTA</t>
  </si>
  <si>
    <t>54777-164</t>
  </si>
  <si>
    <t>02439-2</t>
  </si>
  <si>
    <t>RUA 14-CONJ. HABIT. BELA VISTA</t>
  </si>
  <si>
    <t>54777-725</t>
  </si>
  <si>
    <t>02440-6</t>
  </si>
  <si>
    <t>RUA 13-CONJ. HABIT. BELA VISTA</t>
  </si>
  <si>
    <t>54777-162</t>
  </si>
  <si>
    <t>02441-4</t>
  </si>
  <si>
    <t>RUA 12-CONJ. HABIT. BELA VISTA</t>
  </si>
  <si>
    <t>54777-158</t>
  </si>
  <si>
    <t>02442-2</t>
  </si>
  <si>
    <t>RUA 01-CONJ. HABIT. BELA VISTA</t>
  </si>
  <si>
    <t>54777-132</t>
  </si>
  <si>
    <t>02444-9</t>
  </si>
  <si>
    <t>RUA 07-CONJ. HABIT. BELA VISTA</t>
  </si>
  <si>
    <t>54777-146</t>
  </si>
  <si>
    <t>02445-7</t>
  </si>
  <si>
    <t>RUA 11-CONJ. HABIT. BELA VISTA</t>
  </si>
  <si>
    <t>54777-156</t>
  </si>
  <si>
    <t>02446-5</t>
  </si>
  <si>
    <t>RUA 10-CONJ. HABIT. BELA VISTA</t>
  </si>
  <si>
    <t>54777-154</t>
  </si>
  <si>
    <t>02447-3</t>
  </si>
  <si>
    <t>RUA 09-CONJ. HABIT. BELA VISTA</t>
  </si>
  <si>
    <t>54777-152</t>
  </si>
  <si>
    <t>02448-1</t>
  </si>
  <si>
    <t>RUA 08-CONJ. HABIT. BELA VISTA</t>
  </si>
  <si>
    <t>54777-148</t>
  </si>
  <si>
    <t>02449-0</t>
  </si>
  <si>
    <t>RUA 19-CONJ. HABIT. BELA VISTA</t>
  </si>
  <si>
    <t>54777-665</t>
  </si>
  <si>
    <t>02691-3</t>
  </si>
  <si>
    <t>RUA JOAO RIBEIRO</t>
  </si>
  <si>
    <t>54777-770</t>
  </si>
  <si>
    <t>02753-7</t>
  </si>
  <si>
    <t>RUA 04-CONJ. HABIT. BELA VISTA</t>
  </si>
  <si>
    <t>54777-138</t>
  </si>
  <si>
    <t>02754-5</t>
  </si>
  <si>
    <t>RUA 02-CONJ. HABIT. BELA VISTA</t>
  </si>
  <si>
    <t>54777-134</t>
  </si>
  <si>
    <t>02813-4</t>
  </si>
  <si>
    <t>RUA DO REDENTOR</t>
  </si>
  <si>
    <t>54777-085</t>
  </si>
  <si>
    <t>01166-5</t>
  </si>
  <si>
    <t>RUA DR VIRGINIO MARQUES</t>
  </si>
  <si>
    <t>54777-080</t>
  </si>
  <si>
    <t>01977-1</t>
  </si>
  <si>
    <t>RUA JOSE LUIS CORREIA DE ARAUJO</t>
  </si>
  <si>
    <t>54777-070</t>
  </si>
  <si>
    <t>01979-8</t>
  </si>
  <si>
    <t>RUA CARMINHA COUTINHO</t>
  </si>
  <si>
    <t>54777-265</t>
  </si>
  <si>
    <t>01980-1</t>
  </si>
  <si>
    <t>RUA ANDORRA</t>
  </si>
  <si>
    <t>54777-155</t>
  </si>
  <si>
    <t>01981-0</t>
  </si>
  <si>
    <t>RUA BERNARDO GUIMARAES</t>
  </si>
  <si>
    <t>54777-255</t>
  </si>
  <si>
    <t>01984-4</t>
  </si>
  <si>
    <t>RUA BERNA MAGALHAES</t>
  </si>
  <si>
    <t>54777-170</t>
  </si>
  <si>
    <t>01985-2</t>
  </si>
  <si>
    <t>RUA LUCIONISE MOURA DE MELO</t>
  </si>
  <si>
    <t>54777-700</t>
  </si>
  <si>
    <t>01987-9</t>
  </si>
  <si>
    <t>RUA BAGDARES</t>
  </si>
  <si>
    <t>54777-165</t>
  </si>
  <si>
    <t>01988-7</t>
  </si>
  <si>
    <t>RUA JOAO PAULO</t>
  </si>
  <si>
    <t>54777-160</t>
  </si>
  <si>
    <t>01989-5</t>
  </si>
  <si>
    <t>RUA BOGOTA</t>
  </si>
  <si>
    <t>54777-215</t>
  </si>
  <si>
    <t>01990-9</t>
  </si>
  <si>
    <t>RUA BRUXELAS</t>
  </si>
  <si>
    <t>54777-140</t>
  </si>
  <si>
    <t>01991-7</t>
  </si>
  <si>
    <t>RUA MAURICIO VAISTNIAM</t>
  </si>
  <si>
    <t>54777-015</t>
  </si>
  <si>
    <t>01992-5</t>
  </si>
  <si>
    <t>RUA RAIMUNDO TRINDADE</t>
  </si>
  <si>
    <t>54777-730</t>
  </si>
  <si>
    <t>01994-1</t>
  </si>
  <si>
    <t>RUA MARIA ASSUNCAO DA CUNHA</t>
  </si>
  <si>
    <t>54777-005</t>
  </si>
  <si>
    <t>01995-0</t>
  </si>
  <si>
    <t>RUA BERLIM ORIENTAL</t>
  </si>
  <si>
    <t>54777-150</t>
  </si>
  <si>
    <t>54777-365</t>
  </si>
  <si>
    <t>01997-6</t>
  </si>
  <si>
    <t>RUA CARLOS RUBENS</t>
  </si>
  <si>
    <t>54777-815</t>
  </si>
  <si>
    <t>01998-4</t>
  </si>
  <si>
    <t>RUA NINA RODRIGUES</t>
  </si>
  <si>
    <t>54777-295</t>
  </si>
  <si>
    <t>01999-2</t>
  </si>
  <si>
    <t>RUA DR JOAQUIM FELICIO DOS SANTOS</t>
  </si>
  <si>
    <t>54777-120</t>
  </si>
  <si>
    <t>02004-4</t>
  </si>
  <si>
    <t>RUA CANTAGALO</t>
  </si>
  <si>
    <t>54777-240</t>
  </si>
  <si>
    <t>02006-0</t>
  </si>
  <si>
    <t>RUA VOLTA REDONDA</t>
  </si>
  <si>
    <t>54777-220</t>
  </si>
  <si>
    <t>02009-5</t>
  </si>
  <si>
    <t>RUA TRES RIOS</t>
  </si>
  <si>
    <t>54777-230</t>
  </si>
  <si>
    <t>54777-040</t>
  </si>
  <si>
    <t>02094-0</t>
  </si>
  <si>
    <t>2TRV DOM BASILIO</t>
  </si>
  <si>
    <t>54777-042</t>
  </si>
  <si>
    <t>02096-6</t>
  </si>
  <si>
    <t>4TRV DOM BASILIO</t>
  </si>
  <si>
    <t>54777-044</t>
  </si>
  <si>
    <t>02098-2</t>
  </si>
  <si>
    <t>6TRV DOM BASILIO</t>
  </si>
  <si>
    <t>54777-046 54777-047</t>
  </si>
  <si>
    <t>02101-6</t>
  </si>
  <si>
    <t>1 TRV ALTEROSA</t>
  </si>
  <si>
    <t>54777-201</t>
  </si>
  <si>
    <t>02102-4</t>
  </si>
  <si>
    <t>2 TRV ALTEROSA</t>
  </si>
  <si>
    <t>54777-202</t>
  </si>
  <si>
    <t>02103-2</t>
  </si>
  <si>
    <t>3 TRV ALTEROSA</t>
  </si>
  <si>
    <t>54777-203</t>
  </si>
  <si>
    <t>02104-0</t>
  </si>
  <si>
    <t>4 TRV ALTEROSA</t>
  </si>
  <si>
    <t>54777-204</t>
  </si>
  <si>
    <t>02105-9</t>
  </si>
  <si>
    <t>5 TRV ALTEROSA</t>
  </si>
  <si>
    <t>54777-205</t>
  </si>
  <si>
    <t>02139-3</t>
  </si>
  <si>
    <t>RUA NELSON RODRIGUES</t>
  </si>
  <si>
    <t>54777-190</t>
  </si>
  <si>
    <t>02161-0</t>
  </si>
  <si>
    <t>RUA ITAPETINGA</t>
  </si>
  <si>
    <t>54777-720</t>
  </si>
  <si>
    <t>02176-8</t>
  </si>
  <si>
    <t>RUA 03-CONJ. HABIT. BELA VISTA</t>
  </si>
  <si>
    <t>54777-136</t>
  </si>
  <si>
    <t>02182-2</t>
  </si>
  <si>
    <t>RUA BELGRADO</t>
  </si>
  <si>
    <t>54777-315</t>
  </si>
  <si>
    <t>02193-8</t>
  </si>
  <si>
    <t>RUA ARTHUR RAMOS</t>
  </si>
  <si>
    <t>54777-305</t>
  </si>
  <si>
    <t>02194-6</t>
  </si>
  <si>
    <t>RUA PAULO PINHEIRO CHAGAS</t>
  </si>
  <si>
    <t>54777-740</t>
  </si>
  <si>
    <t>02195-4</t>
  </si>
  <si>
    <t>RUA JOAQUIM MANOEL DE MACEDO</t>
  </si>
  <si>
    <t>54777-705</t>
  </si>
  <si>
    <t>02196-2</t>
  </si>
  <si>
    <t>RUA PEREIRA PINTO</t>
  </si>
  <si>
    <t>54777-750</t>
  </si>
  <si>
    <t>02429-5</t>
  </si>
  <si>
    <t>RUA 05-CONJ. HABIT. BELA VISTA</t>
  </si>
  <si>
    <t>54777-142</t>
  </si>
  <si>
    <t>02697-2</t>
  </si>
  <si>
    <t>RUA 16-CONJ. HABIT. BELA VISTA</t>
  </si>
  <si>
    <t>54777-824</t>
  </si>
  <si>
    <t>54777-522</t>
  </si>
  <si>
    <t>02742-1</t>
  </si>
  <si>
    <t>RUA MARCELO JOSE CORREIA DE ARAUJO</t>
  </si>
  <si>
    <t>54777-810</t>
  </si>
  <si>
    <t>01993-3</t>
  </si>
  <si>
    <t>RUA TOQUIO MARQUES</t>
  </si>
  <si>
    <t>54777-125</t>
  </si>
  <si>
    <t>02190-3</t>
  </si>
  <si>
    <t>AV MARCIA DE WINDSOR</t>
  </si>
  <si>
    <t>54777-100</t>
  </si>
  <si>
    <t>01742-6</t>
  </si>
  <si>
    <t>54777-210</t>
  </si>
  <si>
    <t>00000-000/54777-050</t>
  </si>
  <si>
    <t>01975-5</t>
  </si>
  <si>
    <t>RUA PAULO SERGIO</t>
  </si>
  <si>
    <t>54777-060</t>
  </si>
  <si>
    <t>01982-8</t>
  </si>
  <si>
    <t>RUA NELSON FERREIRA DOS SANTOS</t>
  </si>
  <si>
    <t>54777-180</t>
  </si>
  <si>
    <t>02000-1</t>
  </si>
  <si>
    <t>RUA BARAO DE COTENGIPE</t>
  </si>
  <si>
    <t>54777-280</t>
  </si>
  <si>
    <t>02095-8</t>
  </si>
  <si>
    <t>3TRV DOM BASILIO</t>
  </si>
  <si>
    <t>54777-043</t>
  </si>
  <si>
    <t>02100-8</t>
  </si>
  <si>
    <t>RUA ALTEROSA</t>
  </si>
  <si>
    <t>54777-200</t>
  </si>
  <si>
    <t>BAIRRO: 022 - SANTANA</t>
  </si>
  <si>
    <t>01888-0</t>
  </si>
  <si>
    <t>RUA UNIAO DOS PALMARES</t>
  </si>
  <si>
    <t>54777-290</t>
  </si>
  <si>
    <t>01889-9</t>
  </si>
  <si>
    <t>RUA ITAPORANGA</t>
  </si>
  <si>
    <t>54777-360</t>
  </si>
  <si>
    <t>01890-2</t>
  </si>
  <si>
    <t>RUA BARAO DE LUCENA</t>
  </si>
  <si>
    <t>54777-350</t>
  </si>
  <si>
    <t>01892-9</t>
  </si>
  <si>
    <t>RUA FLORESTA AZUL</t>
  </si>
  <si>
    <t>54777-380</t>
  </si>
  <si>
    <t>01893-7</t>
  </si>
  <si>
    <t>RUA GLORIA</t>
  </si>
  <si>
    <t>54777-390</t>
  </si>
  <si>
    <t>01897-0</t>
  </si>
  <si>
    <t>RUA NOVA PALMEIRA</t>
  </si>
  <si>
    <t>54777-535</t>
  </si>
  <si>
    <t>01898-8</t>
  </si>
  <si>
    <t>RUA OLIVEDOS</t>
  </si>
  <si>
    <t>54777-400</t>
  </si>
  <si>
    <t>01899-6</t>
  </si>
  <si>
    <t>RUA PORTO DE PEDRAS</t>
  </si>
  <si>
    <t>54777-420</t>
  </si>
  <si>
    <t>01901-1</t>
  </si>
  <si>
    <t>RUA SERTANIA</t>
  </si>
  <si>
    <t>54777-330</t>
  </si>
  <si>
    <t>01970-4</t>
  </si>
  <si>
    <t>RUA SAO FRANCISCO DO PIAUI</t>
  </si>
  <si>
    <t>54777-440</t>
  </si>
  <si>
    <t>01971-2</t>
  </si>
  <si>
    <t>ESTR DO REDENTOR</t>
  </si>
  <si>
    <t>02143-1</t>
  </si>
  <si>
    <t>1TR SEVERINO RODRIGUES DOS REIS</t>
  </si>
  <si>
    <t>54777-461</t>
  </si>
  <si>
    <t>54777-475</t>
  </si>
  <si>
    <t>02181-4</t>
  </si>
  <si>
    <t>2TR SEVERINO RODRIGUES DOS REIS</t>
  </si>
  <si>
    <t>54777-462</t>
  </si>
  <si>
    <t>02214-4</t>
  </si>
  <si>
    <t>RUA CAMPO ALEGRE DE LOURDES</t>
  </si>
  <si>
    <t>54777-325</t>
  </si>
  <si>
    <t>54777-500</t>
  </si>
  <si>
    <t>02709-0</t>
  </si>
  <si>
    <t>RUA TACAIMBO</t>
  </si>
  <si>
    <t>54777-320</t>
  </si>
  <si>
    <t>54777-025</t>
  </si>
  <si>
    <t>01946-1</t>
  </si>
  <si>
    <t>54777-455</t>
  </si>
  <si>
    <t>02014-1</t>
  </si>
  <si>
    <t>RUA SAO PEDRO DO PIAUI</t>
  </si>
  <si>
    <t>54777-450</t>
  </si>
  <si>
    <t>02091-5</t>
  </si>
  <si>
    <t>RUA SEVERINO RODRIGUES DOS REIS</t>
  </si>
  <si>
    <t>54777-460</t>
  </si>
  <si>
    <t>54777-432</t>
  </si>
  <si>
    <t>54777-310</t>
  </si>
  <si>
    <t>01896-1</t>
  </si>
  <si>
    <t>RUA ANTONIO PEREIRA DE LUCENA</t>
  </si>
  <si>
    <t>54777-435</t>
  </si>
  <si>
    <t>01900-3</t>
  </si>
  <si>
    <t>RUA CAPELA</t>
  </si>
  <si>
    <t>54777-340</t>
  </si>
  <si>
    <t>54768-770/54777-465</t>
  </si>
  <si>
    <t>01964-0</t>
  </si>
  <si>
    <t>RUA GOIAS</t>
  </si>
  <si>
    <t>54777-010</t>
  </si>
  <si>
    <t>01965-8</t>
  </si>
  <si>
    <t>RUA LIBERATO PIANCO</t>
  </si>
  <si>
    <t>54777-452</t>
  </si>
  <si>
    <t>01969-0</t>
  </si>
  <si>
    <t>RUA SAO BRAZ</t>
  </si>
  <si>
    <t>54777-430</t>
  </si>
  <si>
    <t>02116-4</t>
  </si>
  <si>
    <t>RUA TAGUARANA</t>
  </si>
  <si>
    <t>54777-422</t>
  </si>
  <si>
    <t>54777-000</t>
  </si>
  <si>
    <t>02687-5</t>
  </si>
  <si>
    <t>RUA DO LIVRAMENTO</t>
  </si>
  <si>
    <t>54777-425</t>
  </si>
  <si>
    <t>02821-5</t>
  </si>
  <si>
    <t>54777-510</t>
  </si>
  <si>
    <t>BAIRRO: 023 - NAZARÉ</t>
  </si>
  <si>
    <t>01699-3</t>
  </si>
  <si>
    <t>RUA DONDON CORREIA</t>
  </si>
  <si>
    <t>54753-730</t>
  </si>
  <si>
    <t>01701-9</t>
  </si>
  <si>
    <t>RUA FRANCISCO PEREIRA BORBA</t>
  </si>
  <si>
    <t>54753-160</t>
  </si>
  <si>
    <t>01707-8</t>
  </si>
  <si>
    <t>RUA DO RESENDE</t>
  </si>
  <si>
    <t>54753-145</t>
  </si>
  <si>
    <t>01709-4</t>
  </si>
  <si>
    <t>RUA JOSE CLEMENTE</t>
  </si>
  <si>
    <t>54753-295</t>
  </si>
  <si>
    <t>01711-6</t>
  </si>
  <si>
    <t>RUA AMERICO RANGEL</t>
  </si>
  <si>
    <t>54753-045</t>
  </si>
  <si>
    <t>01727-2</t>
  </si>
  <si>
    <t>RUA OSMAR CUNHA</t>
  </si>
  <si>
    <t>54753-110</t>
  </si>
  <si>
    <t>01728-0</t>
  </si>
  <si>
    <t>RUA LAFAIETE</t>
  </si>
  <si>
    <t>54753-120</t>
  </si>
  <si>
    <t>01786-8</t>
  </si>
  <si>
    <t>RUA NUNES MACHADO</t>
  </si>
  <si>
    <t>54753-127</t>
  </si>
  <si>
    <t>54753-030</t>
  </si>
  <si>
    <t>02456-2</t>
  </si>
  <si>
    <t>RUA BELEM DA CRUZ</t>
  </si>
  <si>
    <t>54753-128</t>
  </si>
  <si>
    <t>02680-8</t>
  </si>
  <si>
    <t>RUA MANAIM</t>
  </si>
  <si>
    <t>54753-126</t>
  </si>
  <si>
    <t>02781-2</t>
  </si>
  <si>
    <t>2TRV DOM HELDER CAMARA</t>
  </si>
  <si>
    <t>54753-094</t>
  </si>
  <si>
    <t>02783-9</t>
  </si>
  <si>
    <t>1TRV DOM HELDER CAMARA</t>
  </si>
  <si>
    <t>54753-093</t>
  </si>
  <si>
    <t>01702-7</t>
  </si>
  <si>
    <t>RUA FRANCISCO SILVEIRA DE ANDRADE</t>
  </si>
  <si>
    <t>54753-150</t>
  </si>
  <si>
    <t>01703-5</t>
  </si>
  <si>
    <t>RUA ALBERTO PEREIRA LEAL</t>
  </si>
  <si>
    <t>54753-140</t>
  </si>
  <si>
    <t>01705-1</t>
  </si>
  <si>
    <t>RUA ALEIXO</t>
  </si>
  <si>
    <t>54753-130</t>
  </si>
  <si>
    <t>01706-0</t>
  </si>
  <si>
    <t>PÇA NAZARETH</t>
  </si>
  <si>
    <t>54753-125</t>
  </si>
  <si>
    <t>01708-6</t>
  </si>
  <si>
    <t>RUA DESPORTISTA</t>
  </si>
  <si>
    <t>54753-040</t>
  </si>
  <si>
    <t>01710-8</t>
  </si>
  <si>
    <t>RUA HERMES DA FONSECA</t>
  </si>
  <si>
    <t>54753-020</t>
  </si>
  <si>
    <t>01729-9</t>
  </si>
  <si>
    <t>RUA FREI SERAFIM</t>
  </si>
  <si>
    <t>54753-100</t>
  </si>
  <si>
    <t>01730-2</t>
  </si>
  <si>
    <t>RUA GRANDE SERTAO</t>
  </si>
  <si>
    <t>54753-090</t>
  </si>
  <si>
    <t>02782-0</t>
  </si>
  <si>
    <t>RUA DOM HELDER CAMARA</t>
  </si>
  <si>
    <t>54753-092</t>
  </si>
  <si>
    <t>BAIRRO: 024 - SAO PEDRO</t>
  </si>
  <si>
    <t>00593-2</t>
  </si>
  <si>
    <t>RUA STA MARIANA(EST.DAS PEDREIRAS)</t>
  </si>
  <si>
    <t>54753-800</t>
  </si>
  <si>
    <t>02706-5</t>
  </si>
  <si>
    <t>RUA DA GLORIA</t>
  </si>
  <si>
    <t>54753-772</t>
  </si>
  <si>
    <t>00595-9</t>
  </si>
  <si>
    <t>RUA QUATRO BARRAS</t>
  </si>
  <si>
    <t>54753-605</t>
  </si>
  <si>
    <t>01715-9</t>
  </si>
  <si>
    <t>RUA PORTO AMAZONAS</t>
  </si>
  <si>
    <t>54753-590</t>
  </si>
  <si>
    <t>01717-5</t>
  </si>
  <si>
    <t>RUA SAO JOAO</t>
  </si>
  <si>
    <t>54753-595</t>
  </si>
  <si>
    <t>01718-3</t>
  </si>
  <si>
    <t>2TRV SAO JOAO</t>
  </si>
  <si>
    <t>54753-206</t>
  </si>
  <si>
    <t>01719-1</t>
  </si>
  <si>
    <t>RUA SANTANA DO ITARARE</t>
  </si>
  <si>
    <t>54753-630</t>
  </si>
  <si>
    <t>nÃO PAVIMENTADA</t>
  </si>
  <si>
    <t>01720-5</t>
  </si>
  <si>
    <t>RUA SAO JERONIMO DA SERRA</t>
  </si>
  <si>
    <t>54753-195</t>
  </si>
  <si>
    <t>01721-3</t>
  </si>
  <si>
    <t>54753-610/54753-770</t>
  </si>
  <si>
    <t>01723-0</t>
  </si>
  <si>
    <t>RUA LAPA</t>
  </si>
  <si>
    <t>54753-620</t>
  </si>
  <si>
    <t>01749-3</t>
  </si>
  <si>
    <t>RUA SALVADOR</t>
  </si>
  <si>
    <t>54753-550</t>
  </si>
  <si>
    <t>01750-7</t>
  </si>
  <si>
    <t>RUA RIO NEGRO</t>
  </si>
  <si>
    <t>54753-155</t>
  </si>
  <si>
    <t>01751-5</t>
  </si>
  <si>
    <t>RUA RIO BOM</t>
  </si>
  <si>
    <t>54753-570</t>
  </si>
  <si>
    <t>01844-9</t>
  </si>
  <si>
    <t>1TRV SAO JOAO</t>
  </si>
  <si>
    <t>54753-215</t>
  </si>
  <si>
    <t>02383-3</t>
  </si>
  <si>
    <t>RUA SAO JOAO DO TRIUNFO</t>
  </si>
  <si>
    <t>54753-640</t>
  </si>
  <si>
    <t>01713-2</t>
  </si>
  <si>
    <t>1TRV SAO MIGUEL</t>
  </si>
  <si>
    <t>54753-581</t>
  </si>
  <si>
    <t>01752-3</t>
  </si>
  <si>
    <t>RUA RIO BRANCO DO SUL</t>
  </si>
  <si>
    <t>54753-776</t>
  </si>
  <si>
    <t>01753-1</t>
  </si>
  <si>
    <t>RUA SAO MIGUEL</t>
  </si>
  <si>
    <t>54753-580</t>
  </si>
  <si>
    <t>BAIRRO: 025 -  VALE DAS PEDREIRAS</t>
  </si>
  <si>
    <t>01627-6</t>
  </si>
  <si>
    <t>TRV RUBI</t>
  </si>
  <si>
    <t>54753-501</t>
  </si>
  <si>
    <t>01724-8</t>
  </si>
  <si>
    <t>RUA AGUA MARINHA</t>
  </si>
  <si>
    <t>54753-510</t>
  </si>
  <si>
    <t>01725-6</t>
  </si>
  <si>
    <t>RUA RUBI</t>
  </si>
  <si>
    <t>54753-500</t>
  </si>
  <si>
    <t>01726-4</t>
  </si>
  <si>
    <t>RUA CORAL</t>
  </si>
  <si>
    <t>54753-490</t>
  </si>
  <si>
    <t>01770-1</t>
  </si>
  <si>
    <t>RUA BRILHANTE</t>
  </si>
  <si>
    <t>54753-480</t>
  </si>
  <si>
    <t>01771-0</t>
  </si>
  <si>
    <t>RUA TURMALINA</t>
  </si>
  <si>
    <t>54753-470</t>
  </si>
  <si>
    <t>01772-8</t>
  </si>
  <si>
    <t>RUA AMETISTA</t>
  </si>
  <si>
    <t>54753-520</t>
  </si>
  <si>
    <t>01773-6</t>
  </si>
  <si>
    <t>RUA TURQUESA</t>
  </si>
  <si>
    <t>54753-540</t>
  </si>
  <si>
    <t>01774-4</t>
  </si>
  <si>
    <t>RUA ONIX</t>
  </si>
  <si>
    <t>54753-530</t>
  </si>
  <si>
    <t>01776-0</t>
  </si>
  <si>
    <t>RUA DIAMANTE</t>
  </si>
  <si>
    <t>54753-798</t>
  </si>
  <si>
    <t>01777-9</t>
  </si>
  <si>
    <t>RUA MALAGUITA</t>
  </si>
  <si>
    <t>54753-796</t>
  </si>
  <si>
    <t>01778-7</t>
  </si>
  <si>
    <t>RUA SAFIRA</t>
  </si>
  <si>
    <t>54753-560</t>
  </si>
  <si>
    <t>01789-2</t>
  </si>
  <si>
    <t>RUA TOPAZIO</t>
  </si>
  <si>
    <t>54753-788</t>
  </si>
  <si>
    <t>01803-1</t>
  </si>
  <si>
    <t>RUA QUARTZO</t>
  </si>
  <si>
    <t>54753-792</t>
  </si>
  <si>
    <t>01807-4</t>
  </si>
  <si>
    <t>RUA PEROLA</t>
  </si>
  <si>
    <t>54753-790</t>
  </si>
  <si>
    <t>01838-4</t>
  </si>
  <si>
    <t>RUA GRANADA</t>
  </si>
  <si>
    <t>54753-786</t>
  </si>
  <si>
    <t>02660-3</t>
  </si>
  <si>
    <t>RUA ALEXANDRITA</t>
  </si>
  <si>
    <t>54753-785</t>
  </si>
  <si>
    <t>02802-9</t>
  </si>
  <si>
    <t>54753-784</t>
  </si>
  <si>
    <t>BAIRRO: 026 - VILA DA INABI</t>
  </si>
  <si>
    <t>01686-1</t>
  </si>
  <si>
    <t>RUA ALLAN KARDEC</t>
  </si>
  <si>
    <t>54753-680</t>
  </si>
  <si>
    <t>01689-6</t>
  </si>
  <si>
    <t>RUA JAPURA</t>
  </si>
  <si>
    <t>54753-095</t>
  </si>
  <si>
    <t>01690-0</t>
  </si>
  <si>
    <t>RUA JANIOPOLIS</t>
  </si>
  <si>
    <t>54753-190</t>
  </si>
  <si>
    <t>01694-2</t>
  </si>
  <si>
    <t>RUA JARDIM ALEGRE</t>
  </si>
  <si>
    <t>54753-105</t>
  </si>
  <si>
    <t>01782-5</t>
  </si>
  <si>
    <t>3TR DR BEZERRA DE MEZENES</t>
  </si>
  <si>
    <t>54753-183</t>
  </si>
  <si>
    <t>01826-0</t>
  </si>
  <si>
    <t>RUA JANDAIA DO SUL</t>
  </si>
  <si>
    <t>54753-255</t>
  </si>
  <si>
    <t>02450-3</t>
  </si>
  <si>
    <t>2TR DR BEZERRA DE MENEZES</t>
  </si>
  <si>
    <t>54753-182</t>
  </si>
  <si>
    <t>02763-4</t>
  </si>
  <si>
    <t>1TR ALLAN KARDEC</t>
  </si>
  <si>
    <t>54753-681</t>
  </si>
  <si>
    <t>01685-3</t>
  </si>
  <si>
    <t>RUA GRANDE ORIENTE</t>
  </si>
  <si>
    <t>54753-712</t>
  </si>
  <si>
    <t>54753-180</t>
  </si>
  <si>
    <t>54753-685</t>
  </si>
  <si>
    <t>01695-0</t>
  </si>
  <si>
    <t>RUA IRATI</t>
  </si>
  <si>
    <t>54753-200</t>
  </si>
  <si>
    <t>01696-9</t>
  </si>
  <si>
    <t>RUA JOAQUIM ALVES CORREIA</t>
  </si>
  <si>
    <t>54753-690</t>
  </si>
  <si>
    <t>01697-7</t>
  </si>
  <si>
    <t>RUA ROSENDO GOMES DA ROCHA</t>
  </si>
  <si>
    <t>54753-710</t>
  </si>
  <si>
    <t>01698-5</t>
  </si>
  <si>
    <t>RUA EDSON FERREIRA GOMES</t>
  </si>
  <si>
    <t>54753-720</t>
  </si>
  <si>
    <t>01700-0</t>
  </si>
  <si>
    <t>RUA RUBEM CORREIA</t>
  </si>
  <si>
    <t>54753-170</t>
  </si>
  <si>
    <t>54753-695</t>
  </si>
  <si>
    <t>54753-705</t>
  </si>
  <si>
    <t>54753-715</t>
  </si>
  <si>
    <t>BAIRRO: 027 - OITENTA</t>
  </si>
  <si>
    <t>00033-7</t>
  </si>
  <si>
    <t>RUA ALBERTO FARIAS</t>
  </si>
  <si>
    <t>54792-420</t>
  </si>
  <si>
    <t>00035-3</t>
  </si>
  <si>
    <t>RUA ALCANTARA MACHADO</t>
  </si>
  <si>
    <t>54792-440</t>
  </si>
  <si>
    <t>00036-1</t>
  </si>
  <si>
    <t>RUA ALVARES DE AZEVEDO</t>
  </si>
  <si>
    <t>54792-490</t>
  </si>
  <si>
    <t>00049-3</t>
  </si>
  <si>
    <t>RUA AFONSO ARINOS</t>
  </si>
  <si>
    <t>54792-510</t>
  </si>
  <si>
    <t>00054-0</t>
  </si>
  <si>
    <t>RUA ALCEU AMOROSO LIMA</t>
  </si>
  <si>
    <t>54792-430</t>
  </si>
  <si>
    <t>00058-2</t>
  </si>
  <si>
    <t>RUA ARTUR ORLANDO</t>
  </si>
  <si>
    <t>54792-520</t>
  </si>
  <si>
    <t>00061-2</t>
  </si>
  <si>
    <t>RUA ASSIS BRASIL</t>
  </si>
  <si>
    <t>54792-450</t>
  </si>
  <si>
    <t>00063-9</t>
  </si>
  <si>
    <t>RUA BARAO DE AMAZONAS</t>
  </si>
  <si>
    <t>54792-530</t>
  </si>
  <si>
    <t>00082-5</t>
  </si>
  <si>
    <t>RUA BENEDITO L. RODRIGUES</t>
  </si>
  <si>
    <t>54792-500</t>
  </si>
  <si>
    <t>00096-5</t>
  </si>
  <si>
    <t>RUA CLEMENTINO ROCHA FARIAS</t>
  </si>
  <si>
    <t>54789-095</t>
  </si>
  <si>
    <t>00115-5</t>
  </si>
  <si>
    <t>54792-550</t>
  </si>
  <si>
    <t>00152-0</t>
  </si>
  <si>
    <t>RUA EUCLIDES CECILIO DE FARIAS</t>
  </si>
  <si>
    <t>54792-460</t>
  </si>
  <si>
    <t>00154-6</t>
  </si>
  <si>
    <t>RUA EVARISTO DA VEIGA</t>
  </si>
  <si>
    <t>54792-390</t>
  </si>
  <si>
    <t>00155-4</t>
  </si>
  <si>
    <t>1TR EVARISTO DA VEIGA</t>
  </si>
  <si>
    <t>54792-391</t>
  </si>
  <si>
    <t>00171-6</t>
  </si>
  <si>
    <t>RUA FRANCA JUNIOR</t>
  </si>
  <si>
    <t>54792-400</t>
  </si>
  <si>
    <t>00235-6</t>
  </si>
  <si>
    <t>RUA JOSE RUFINO</t>
  </si>
  <si>
    <t>54792-115</t>
  </si>
  <si>
    <t>54792-525</t>
  </si>
  <si>
    <t>00467-7</t>
  </si>
  <si>
    <t>2TR EDUARDO BARROS</t>
  </si>
  <si>
    <t>54792-497</t>
  </si>
  <si>
    <t>00492-8</t>
  </si>
  <si>
    <t>RUA VISCONDE DE ARAGUAIA</t>
  </si>
  <si>
    <t>54792-470</t>
  </si>
  <si>
    <t>02499-6</t>
  </si>
  <si>
    <t>RUA ARTUR DE OLIVEIRA</t>
  </si>
  <si>
    <t>54792-480</t>
  </si>
  <si>
    <t>02500-3</t>
  </si>
  <si>
    <t>RUA CLAUDIO DE SOUZA</t>
  </si>
  <si>
    <t>54792-405</t>
  </si>
  <si>
    <t>02501-1</t>
  </si>
  <si>
    <t>2TRV EVARISTO DA VEIGA</t>
  </si>
  <si>
    <t>54792-392</t>
  </si>
  <si>
    <t>02502-0</t>
  </si>
  <si>
    <t>RUA EDUARDO BARROS</t>
  </si>
  <si>
    <t>54792-495</t>
  </si>
  <si>
    <t>02775-8</t>
  </si>
  <si>
    <t>3TRV EDUARDO BARROS</t>
  </si>
  <si>
    <t>54792-498</t>
  </si>
  <si>
    <t>00153-8</t>
  </si>
  <si>
    <t>RUA EMILIO DE MENEZES</t>
  </si>
  <si>
    <t>54792-410</t>
  </si>
  <si>
    <t>BAIRRO: 028 - VERA CRUZ</t>
  </si>
  <si>
    <t>00218-6</t>
  </si>
  <si>
    <t>RUA JOAO GUTEMBERG</t>
  </si>
  <si>
    <t>54786-190</t>
  </si>
  <si>
    <t>00055-8</t>
  </si>
  <si>
    <t>RUA ARNALDO PESSOA</t>
  </si>
  <si>
    <t>54786-040</t>
  </si>
  <si>
    <t>00110-4</t>
  </si>
  <si>
    <t>RUA CAMPO REAL</t>
  </si>
  <si>
    <t>54786-370</t>
  </si>
  <si>
    <t>00116-3</t>
  </si>
  <si>
    <t>RUA CEU AZUL</t>
  </si>
  <si>
    <t>54786-430</t>
  </si>
  <si>
    <t>00118-0</t>
  </si>
  <si>
    <t>RUA CORTE ITALIANA</t>
  </si>
  <si>
    <t>54786-060</t>
  </si>
  <si>
    <t>00183-0</t>
  </si>
  <si>
    <t>RUA GEOVANETE TEOTONIO</t>
  </si>
  <si>
    <t>54786-360</t>
  </si>
  <si>
    <t>00184-8</t>
  </si>
  <si>
    <t>RUA GERSON GONCALVES</t>
  </si>
  <si>
    <t>54786-140</t>
  </si>
  <si>
    <t>00185-6</t>
  </si>
  <si>
    <t>RUA GENEZARE</t>
  </si>
  <si>
    <t>54786-050</t>
  </si>
  <si>
    <t>00216-0</t>
  </si>
  <si>
    <t>RUA JULIO RIBEIRO</t>
  </si>
  <si>
    <t>54786-160</t>
  </si>
  <si>
    <t>00217-8</t>
  </si>
  <si>
    <t>RUA  JOAO CAPRISTRANO DE ABREU</t>
  </si>
  <si>
    <t>54786-180</t>
  </si>
  <si>
    <t>00219-4</t>
  </si>
  <si>
    <t>TRV JOAO GUTEMBERG</t>
  </si>
  <si>
    <t>54786-191</t>
  </si>
  <si>
    <t>00244-5</t>
  </si>
  <si>
    <t>54786-130</t>
  </si>
  <si>
    <t>00248-8</t>
  </si>
  <si>
    <t>RUA LUIZ GUIMARAES FILHO</t>
  </si>
  <si>
    <t>54786-240</t>
  </si>
  <si>
    <t>00249-6</t>
  </si>
  <si>
    <t>RUA LAURINDO RABELO</t>
  </si>
  <si>
    <t>54786-230</t>
  </si>
  <si>
    <t>00250-0</t>
  </si>
  <si>
    <t>RUA LUCIO MENDONCA</t>
  </si>
  <si>
    <t>54786-110</t>
  </si>
  <si>
    <t>00251-8</t>
  </si>
  <si>
    <t>RUA LUIZ EDMUNDO</t>
  </si>
  <si>
    <t>54786-090</t>
  </si>
  <si>
    <t>00252-6</t>
  </si>
  <si>
    <t>RUA LAURINDO FREIRE</t>
  </si>
  <si>
    <t>54786-100</t>
  </si>
  <si>
    <t>00254-2</t>
  </si>
  <si>
    <t>RUA MIGUEL COUTO</t>
  </si>
  <si>
    <t>54786-340</t>
  </si>
  <si>
    <t>00256-9</t>
  </si>
  <si>
    <t>RUA MACIEL MONTEIRO</t>
  </si>
  <si>
    <t>54786-470</t>
  </si>
  <si>
    <t>00257-7</t>
  </si>
  <si>
    <t>RUA MARTINS JUNIOR</t>
  </si>
  <si>
    <t>54786-460</t>
  </si>
  <si>
    <t>00258-5</t>
  </si>
  <si>
    <t>RUA MARIO DE ALENCAR</t>
  </si>
  <si>
    <t>54786-450</t>
  </si>
  <si>
    <t>00259-3</t>
  </si>
  <si>
    <t>RUA MARTINS PENA</t>
  </si>
  <si>
    <t>54786-310</t>
  </si>
  <si>
    <t>00260-7</t>
  </si>
  <si>
    <t>RUA MUCIO CARNEIRO LEAO</t>
  </si>
  <si>
    <t>54786-330</t>
  </si>
  <si>
    <t>00261-5</t>
  </si>
  <si>
    <t>RUA MONTE OREBE</t>
  </si>
  <si>
    <t>54786-390</t>
  </si>
  <si>
    <t>00262-3</t>
  </si>
  <si>
    <t>RUA MANOEL BIONE DE ARAUJO</t>
  </si>
  <si>
    <t>54786-380/54786-410</t>
  </si>
  <si>
    <t>00263-1</t>
  </si>
  <si>
    <t>RUA MARCELA ANDRADE DE LIMA</t>
  </si>
  <si>
    <t>54786-410</t>
  </si>
  <si>
    <t>00264-0</t>
  </si>
  <si>
    <t>RUA MARANATA</t>
  </si>
  <si>
    <t>54786-010</t>
  </si>
  <si>
    <t>00265-8</t>
  </si>
  <si>
    <t>RUA MOACIR DE ALMEIDA</t>
  </si>
  <si>
    <t>54786-020</t>
  </si>
  <si>
    <t>00266-6</t>
  </si>
  <si>
    <t>TRV MOACIR DE ALMEIDA</t>
  </si>
  <si>
    <t>54786-021</t>
  </si>
  <si>
    <t>00283-6</t>
  </si>
  <si>
    <t>RUA MARIZ DE BARROS</t>
  </si>
  <si>
    <t>54786-030</t>
  </si>
  <si>
    <t>00293-3</t>
  </si>
  <si>
    <t>RUA OLEGARIO M. C. DA CUNHA</t>
  </si>
  <si>
    <t>54786-490</t>
  </si>
  <si>
    <t>00294-1</t>
  </si>
  <si>
    <t>RUA OTAVIO MANGABEIRA</t>
  </si>
  <si>
    <t>54786-480</t>
  </si>
  <si>
    <t>00321-2</t>
  </si>
  <si>
    <t>RUA PEDRO RABELO</t>
  </si>
  <si>
    <t>54786-290</t>
  </si>
  <si>
    <t>00322-0</t>
  </si>
  <si>
    <t>RUA PEDRO LESSA</t>
  </si>
  <si>
    <t>54786-300</t>
  </si>
  <si>
    <t>00323-9</t>
  </si>
  <si>
    <t>RUA PARDAL MALLET</t>
  </si>
  <si>
    <t>54786-350</t>
  </si>
  <si>
    <t>00324-7</t>
  </si>
  <si>
    <t>RUA PEDRO LOPES</t>
  </si>
  <si>
    <t>54786-440</t>
  </si>
  <si>
    <t>00325-5</t>
  </si>
  <si>
    <t>RUA PAJEU</t>
  </si>
  <si>
    <t>54786-420</t>
  </si>
  <si>
    <t>00326-3</t>
  </si>
  <si>
    <t>RUA SANTA PALESTINA</t>
  </si>
  <si>
    <t>54786-400</t>
  </si>
  <si>
    <t>00333-6</t>
  </si>
  <si>
    <t>3TRV RAMIZ GALVAO</t>
  </si>
  <si>
    <t>54786-250</t>
  </si>
  <si>
    <t>00334-4</t>
  </si>
  <si>
    <t>4TRV RAMIZ GALVAO</t>
  </si>
  <si>
    <t>54786-251</t>
  </si>
  <si>
    <t>00335-2</t>
  </si>
  <si>
    <t>1TRV RAMIZ GALVAO</t>
  </si>
  <si>
    <t>54786-252</t>
  </si>
  <si>
    <t>00343-3</t>
  </si>
  <si>
    <t>RUA ROBERTO SIMONSEN</t>
  </si>
  <si>
    <t>54786-270</t>
  </si>
  <si>
    <t>00344-1</t>
  </si>
  <si>
    <t>RUA RODRIGO OTAVIO</t>
  </si>
  <si>
    <t>54786-280</t>
  </si>
  <si>
    <t>00345-0</t>
  </si>
  <si>
    <t>RUA RODOLFO A DE OLIVEIRA</t>
  </si>
  <si>
    <t>54786-260</t>
  </si>
  <si>
    <t>54786-120</t>
  </si>
  <si>
    <t>00347-6</t>
  </si>
  <si>
    <t>TRV RUI RIBEIRO COUTO</t>
  </si>
  <si>
    <t>54786-121</t>
  </si>
  <si>
    <t>00349-2</t>
  </si>
  <si>
    <t>RUA SALEM</t>
  </si>
  <si>
    <t>54786-080</t>
  </si>
  <si>
    <t>00364-6</t>
  </si>
  <si>
    <t>RUA SOARES MEIRELES</t>
  </si>
  <si>
    <t>54786-070</t>
  </si>
  <si>
    <t>00365-4</t>
  </si>
  <si>
    <t>TRV SOARES MEIRELES</t>
  </si>
  <si>
    <t>54786-071</t>
  </si>
  <si>
    <t>00422-7</t>
  </si>
  <si>
    <t>RUA SERRA TALHADA</t>
  </si>
  <si>
    <t>54789-515</t>
  </si>
  <si>
    <t>00462-6</t>
  </si>
  <si>
    <t>RUA MONTE CALIDONIA</t>
  </si>
  <si>
    <t>54786-352</t>
  </si>
  <si>
    <t>00468-5</t>
  </si>
  <si>
    <t>RUA REGINALDO ALVES DE BARROS</t>
  </si>
  <si>
    <t>54786-362</t>
  </si>
  <si>
    <t>02508-9</t>
  </si>
  <si>
    <t>RUA OSORIO DUQUE</t>
  </si>
  <si>
    <t>54786-320</t>
  </si>
  <si>
    <t>02509-7</t>
  </si>
  <si>
    <t>TRV MIGUEL COUTO</t>
  </si>
  <si>
    <t>54786-341</t>
  </si>
  <si>
    <t>02520-8</t>
  </si>
  <si>
    <t>2TRV RAMIZ GALVAO</t>
  </si>
  <si>
    <t>54786-253</t>
  </si>
  <si>
    <t>02522-4</t>
  </si>
  <si>
    <t>PÇA DO REAL</t>
  </si>
  <si>
    <t>54786-385</t>
  </si>
  <si>
    <t>02634-4</t>
  </si>
  <si>
    <t>3TRV JOAO GUTEMBERG</t>
  </si>
  <si>
    <t>54786-193</t>
  </si>
  <si>
    <t>02686-7</t>
  </si>
  <si>
    <t>RUA PROJETADA-VERA CRUZ</t>
  </si>
  <si>
    <t>00245-3</t>
  </si>
  <si>
    <t>RUA BARAO DE LORETO</t>
  </si>
  <si>
    <t>54786-210</t>
  </si>
  <si>
    <t>00246-1</t>
  </si>
  <si>
    <t>RUA LAURO MULLER</t>
  </si>
  <si>
    <t>54786-200</t>
  </si>
  <si>
    <t>00247-0</t>
  </si>
  <si>
    <t>TRV LAURO MULLER</t>
  </si>
  <si>
    <t>54786-201</t>
  </si>
  <si>
    <t>00353-0</t>
  </si>
  <si>
    <t>RUA SERGIO ROMERO</t>
  </si>
  <si>
    <t>54786-170</t>
  </si>
  <si>
    <t>00358-1</t>
  </si>
  <si>
    <t>RUA SILVA RAMOS</t>
  </si>
  <si>
    <t>54786-150</t>
  </si>
  <si>
    <t>00409-0</t>
  </si>
  <si>
    <t>AV VERA CRUZ</t>
  </si>
  <si>
    <t>54786-770</t>
  </si>
  <si>
    <t>02517-8</t>
  </si>
  <si>
    <t>1TRV SERGIO ROMERO</t>
  </si>
  <si>
    <t>BAIRRO: 029 - SÃO JOÃO E SÃO PAULO</t>
  </si>
  <si>
    <t>00369-7</t>
  </si>
  <si>
    <t>ESTR DO TIMBI</t>
  </si>
  <si>
    <t>54789-780</t>
  </si>
  <si>
    <t>54780-340/54780-380</t>
  </si>
  <si>
    <t>54780-420</t>
  </si>
  <si>
    <t>54780-240</t>
  </si>
  <si>
    <t>01932-1</t>
  </si>
  <si>
    <t>RUA RIO CLARO</t>
  </si>
  <si>
    <t>54780-545</t>
  </si>
  <si>
    <t>01966-6</t>
  </si>
  <si>
    <t>RUA LIVRAMENTO</t>
  </si>
  <si>
    <t>54780-455</t>
  </si>
  <si>
    <t>01967-4</t>
  </si>
  <si>
    <t>54780-255</t>
  </si>
  <si>
    <t>02011-7</t>
  </si>
  <si>
    <t>RUA SIMPLICIO MENDES</t>
  </si>
  <si>
    <t>54780-225</t>
  </si>
  <si>
    <t>02016-8</t>
  </si>
  <si>
    <t>RUA FEIRA DE SANTANA</t>
  </si>
  <si>
    <t>54780-050</t>
  </si>
  <si>
    <t>02036-2</t>
  </si>
  <si>
    <t>RUA NOVA DO LARGO</t>
  </si>
  <si>
    <t>54780-220</t>
  </si>
  <si>
    <t>02037-0</t>
  </si>
  <si>
    <t>RUA BOM JESUS</t>
  </si>
  <si>
    <t>54780-190</t>
  </si>
  <si>
    <t>02038-9</t>
  </si>
  <si>
    <t>RUA SAO CRISTOVAO</t>
  </si>
  <si>
    <t>54780-180</t>
  </si>
  <si>
    <t>02040-0</t>
  </si>
  <si>
    <t>RUA ITAMBE</t>
  </si>
  <si>
    <t>54780-160</t>
  </si>
  <si>
    <t>02044-3</t>
  </si>
  <si>
    <t>2TRV ITAIPU</t>
  </si>
  <si>
    <t>54780-243</t>
  </si>
  <si>
    <t>02045-1</t>
  </si>
  <si>
    <t>3TRV ITAIPU</t>
  </si>
  <si>
    <t>54780-244</t>
  </si>
  <si>
    <t>02047-8</t>
  </si>
  <si>
    <t>RUA CAJUEIRO</t>
  </si>
  <si>
    <t>54780-230</t>
  </si>
  <si>
    <t>02048-6</t>
  </si>
  <si>
    <t>54780-290</t>
  </si>
  <si>
    <t>02054-0</t>
  </si>
  <si>
    <t>RUA SAO JOSE DA LAJE</t>
  </si>
  <si>
    <t>54780-320</t>
  </si>
  <si>
    <t>02057-5</t>
  </si>
  <si>
    <t>RUA DA IMPERATRIZ</t>
  </si>
  <si>
    <t>00000-000/54780-380</t>
  </si>
  <si>
    <t>02059-1</t>
  </si>
  <si>
    <t>RUA SAO SEBASTIAO</t>
  </si>
  <si>
    <t>54780-360</t>
  </si>
  <si>
    <t>02061-3</t>
  </si>
  <si>
    <t>RUA CAJAZEIRAS</t>
  </si>
  <si>
    <t>54780-390</t>
  </si>
  <si>
    <t>02062-1</t>
  </si>
  <si>
    <t>TRV IMPERATRIZ</t>
  </si>
  <si>
    <t>54780-381</t>
  </si>
  <si>
    <t>02063-0</t>
  </si>
  <si>
    <t>RUA TABEROÁ</t>
  </si>
  <si>
    <t>54777-095</t>
  </si>
  <si>
    <t>02067-2</t>
  </si>
  <si>
    <t>RUA JOAO FIRMINO</t>
  </si>
  <si>
    <t>54780-410</t>
  </si>
  <si>
    <t>02121-0</t>
  </si>
  <si>
    <t>RUA NATUBA</t>
  </si>
  <si>
    <t>54780-100</t>
  </si>
  <si>
    <t>02137-7</t>
  </si>
  <si>
    <t>RUA ANTONIA</t>
  </si>
  <si>
    <t>54780-435/54780-535</t>
  </si>
  <si>
    <t>02150-4</t>
  </si>
  <si>
    <t>RUA PORTO REAL DO COLEGIO</t>
  </si>
  <si>
    <t>54780-195</t>
  </si>
  <si>
    <t>02151-2</t>
  </si>
  <si>
    <t>RUA PITIGUARI DO SUL</t>
  </si>
  <si>
    <t>54780-570</t>
  </si>
  <si>
    <t>02158-0</t>
  </si>
  <si>
    <t>RUA MARAGOGI</t>
  </si>
  <si>
    <t>54780-205</t>
  </si>
  <si>
    <t>02172-5</t>
  </si>
  <si>
    <t>RUA DO IMPERADOR</t>
  </si>
  <si>
    <t>54780-540</t>
  </si>
  <si>
    <t>02188-1</t>
  </si>
  <si>
    <t>RUA MONTE ALEGRE</t>
  </si>
  <si>
    <t>54771-825</t>
  </si>
  <si>
    <t>02199-7</t>
  </si>
  <si>
    <t>RUA SAO BENTO DO UNA</t>
  </si>
  <si>
    <t>54780-480</t>
  </si>
  <si>
    <t>54780-370</t>
  </si>
  <si>
    <t>02018-4</t>
  </si>
  <si>
    <t>RUA JACUIPE</t>
  </si>
  <si>
    <t>54780-080</t>
  </si>
  <si>
    <t>02033-8</t>
  </si>
  <si>
    <t>RUA IMPERIO</t>
  </si>
  <si>
    <t>54780-260</t>
  </si>
  <si>
    <t>02066-4</t>
  </si>
  <si>
    <t>ESTR DOS CORONEIS</t>
  </si>
  <si>
    <t>54780-430</t>
  </si>
  <si>
    <t>02189-0</t>
  </si>
  <si>
    <t>RUA DELMIRO GOUVEIA</t>
  </si>
  <si>
    <t>54780-065</t>
  </si>
</sst>
</file>

<file path=xl/styles.xml><?xml version="1.0" encoding="utf-8"?>
<styleSheet xmlns="http://schemas.openxmlformats.org/spreadsheetml/2006/main">
  <numFmts count="11">
    <numFmt numFmtId="176" formatCode="_(* #,##0.0000_);_(* \(#,##0.0000\);_(* \-??_);_(@_)"/>
    <numFmt numFmtId="177" formatCode="_-&quot;R$&quot;\ * #,##0.00_-;\-&quot;R$&quot;\ * #,##0.00_-;_-&quot;R$&quot;\ * &quot;-&quot;??_-;_-@_-"/>
    <numFmt numFmtId="178" formatCode="_-* #,##0.00_-;\-* #,##0.00_-;_-* \-??_-;_-@_-"/>
    <numFmt numFmtId="179" formatCode="_(* #,##0.00_);_(* \(#,##0.00\);_(* \-??_);_(@_)"/>
    <numFmt numFmtId="180" formatCode="_-* #,##0_-;\-* #,##0_-;_-* &quot;-&quot;_-;_-@_-"/>
    <numFmt numFmtId="181" formatCode="_-&quot;R$&quot;\ * #,##0_-;\-&quot;R$&quot;\ * #,##0_-;_-&quot;R$&quot;\ * &quot;-&quot;_-;_-@_-"/>
    <numFmt numFmtId="182" formatCode="0.00_);[Red]\(0.00\)"/>
    <numFmt numFmtId="183" formatCode="0.000_ "/>
    <numFmt numFmtId="184" formatCode="0.000"/>
    <numFmt numFmtId="185" formatCode="_-* #,##0.000_-;\-* #,##0.000_-;_-* \-??_-;_-@_-"/>
    <numFmt numFmtId="186" formatCode="#,##0.0000"/>
  </numFmts>
  <fonts count="58">
    <font>
      <sz val="11"/>
      <color rgb="FF000000"/>
      <name val="Calibri"/>
      <charset val="134"/>
    </font>
    <font>
      <sz val="12"/>
      <color rgb="FF000000"/>
      <name val="Times New Roman"/>
      <charset val="134"/>
    </font>
    <font>
      <sz val="11"/>
      <color rgb="FF000000"/>
      <name val="Times New Roman"/>
      <charset val="134"/>
    </font>
    <font>
      <b/>
      <sz val="14"/>
      <name val="Times New Roman"/>
      <charset val="134"/>
    </font>
    <font>
      <b/>
      <sz val="14"/>
      <color rgb="FF000000"/>
      <name val="Times New Roman"/>
      <charset val="134"/>
    </font>
    <font>
      <sz val="14"/>
      <color rgb="FF000000"/>
      <name val="Times New Roman"/>
      <charset val="134"/>
    </font>
    <font>
      <sz val="12"/>
      <name val="Times New Roman"/>
      <charset val="134"/>
    </font>
    <font>
      <sz val="10"/>
      <name val="Times New Roman"/>
      <charset val="134"/>
    </font>
    <font>
      <sz val="12"/>
      <color rgb="FF000000"/>
      <name val="Times New Roman"/>
      <charset val="1"/>
    </font>
    <font>
      <b/>
      <sz val="12"/>
      <color rgb="FF000000"/>
      <name val="Times New Roman"/>
      <charset val="134"/>
    </font>
    <font>
      <b/>
      <sz val="12"/>
      <name val="Times New Roman"/>
      <charset val="134"/>
    </font>
    <font>
      <sz val="12"/>
      <name val="Times New Roman"/>
      <charset val="204"/>
    </font>
    <font>
      <sz val="12"/>
      <color rgb="FF000000"/>
      <name val="Times New Roman"/>
      <charset val="204"/>
    </font>
    <font>
      <b/>
      <sz val="11"/>
      <color rgb="FF000000"/>
      <name val="Times New Roman"/>
      <charset val="134"/>
    </font>
    <font>
      <sz val="15"/>
      <color rgb="FF000000"/>
      <name val="Times New Roman"/>
      <charset val="134"/>
    </font>
    <font>
      <sz val="10"/>
      <color rgb="FF000000"/>
      <name val="Times New Roman"/>
      <charset val="134"/>
    </font>
    <font>
      <sz val="11"/>
      <color rgb="FF000000"/>
      <name val="Cambria"/>
      <charset val="134"/>
    </font>
    <font>
      <b/>
      <sz val="10"/>
      <color rgb="FF000080"/>
      <name val="Cambria"/>
      <charset val="134"/>
    </font>
    <font>
      <sz val="10"/>
      <name val="Cambria"/>
      <charset val="134"/>
    </font>
    <font>
      <b/>
      <sz val="10"/>
      <name val="Cambria"/>
      <charset val="134"/>
    </font>
    <font>
      <sz val="9"/>
      <name val="Cambria"/>
      <charset val="134"/>
    </font>
    <font>
      <b/>
      <sz val="16"/>
      <color rgb="FF000000"/>
      <name val="Cambria"/>
      <charset val="134"/>
    </font>
    <font>
      <sz val="9"/>
      <color rgb="FF000000"/>
      <name val="Cambria"/>
      <charset val="134"/>
    </font>
    <font>
      <b/>
      <sz val="10"/>
      <color rgb="FF000000"/>
      <name val="Cambria"/>
      <charset val="134"/>
    </font>
    <font>
      <b/>
      <sz val="9"/>
      <color rgb="FF000000"/>
      <name val="Cambria"/>
      <charset val="134"/>
    </font>
    <font>
      <b/>
      <u/>
      <sz val="16"/>
      <name val="Cambria"/>
      <charset val="134"/>
    </font>
    <font>
      <b/>
      <sz val="9"/>
      <name val="Cambria"/>
      <charset val="134"/>
    </font>
    <font>
      <b/>
      <sz val="11"/>
      <color rgb="FF000000"/>
      <name val="Cambria"/>
      <charset val="134"/>
    </font>
    <font>
      <b/>
      <sz val="11"/>
      <name val="Cambria"/>
      <charset val="134"/>
    </font>
    <font>
      <sz val="11"/>
      <name val="Cambria"/>
      <charset val="134"/>
    </font>
    <font>
      <sz val="11"/>
      <name val="Verdana"/>
      <charset val="134"/>
    </font>
    <font>
      <sz val="9"/>
      <name val="Verdana"/>
      <charset val="134"/>
    </font>
    <font>
      <b/>
      <sz val="16"/>
      <name val="Verdana"/>
      <charset val="134"/>
    </font>
    <font>
      <b/>
      <sz val="9"/>
      <color rgb="FF000000"/>
      <name val="Verdana"/>
      <charset val="134"/>
    </font>
    <font>
      <b/>
      <sz val="9"/>
      <name val="Verdana"/>
      <charset val="134"/>
    </font>
    <font>
      <b/>
      <sz val="10"/>
      <name val="Verdana"/>
      <charset val="134"/>
    </font>
    <font>
      <sz val="9"/>
      <color rgb="FF000000"/>
      <name val="Verdana"/>
      <charset val="134"/>
    </font>
    <font>
      <b/>
      <sz val="11"/>
      <color rgb="FF3F3F3F"/>
      <name val="Calibri"/>
      <charset val="0"/>
      <scheme val="minor"/>
    </font>
    <font>
      <sz val="11"/>
      <color rgb="FFFA7D00"/>
      <name val="Calibri"/>
      <charset val="0"/>
      <scheme val="minor"/>
    </font>
    <font>
      <b/>
      <sz val="11"/>
      <color theme="3"/>
      <name val="Calibri"/>
      <charset val="134"/>
      <scheme val="minor"/>
    </font>
    <font>
      <sz val="11"/>
      <color theme="1"/>
      <name val="Calibri"/>
      <charset val="0"/>
      <scheme val="minor"/>
    </font>
    <font>
      <sz val="11"/>
      <color theme="0"/>
      <name val="Calibri"/>
      <charset val="0"/>
      <scheme val="minor"/>
    </font>
    <font>
      <u/>
      <sz val="11"/>
      <color rgb="FF800080"/>
      <name val="Calibri"/>
      <charset val="0"/>
      <scheme val="minor"/>
    </font>
    <font>
      <sz val="10"/>
      <color theme="1"/>
      <name val="Calibri"/>
      <charset val="134"/>
      <scheme val="minor"/>
    </font>
    <font>
      <sz val="11"/>
      <color rgb="FFFF0000"/>
      <name val="Calibri"/>
      <charset val="0"/>
      <scheme val="minor"/>
    </font>
    <font>
      <sz val="11"/>
      <color rgb="FF9C6500"/>
      <name val="Calibri"/>
      <charset val="0"/>
      <scheme val="minor"/>
    </font>
    <font>
      <b/>
      <sz val="11"/>
      <color rgb="FFFFFFFF"/>
      <name val="Calibri"/>
      <charset val="0"/>
      <scheme val="minor"/>
    </font>
    <font>
      <sz val="11"/>
      <color rgb="FF9C0006"/>
      <name val="Calibri"/>
      <charset val="0"/>
      <scheme val="minor"/>
    </font>
    <font>
      <u/>
      <sz val="11"/>
      <color rgb="FF0000FF"/>
      <name val="Calibri"/>
      <charset val="0"/>
      <scheme val="minor"/>
    </font>
    <font>
      <b/>
      <sz val="18"/>
      <color theme="3"/>
      <name val="Calibri"/>
      <charset val="134"/>
      <scheme val="minor"/>
    </font>
    <font>
      <b/>
      <sz val="15"/>
      <color theme="3"/>
      <name val="Calibri"/>
      <charset val="134"/>
      <scheme val="minor"/>
    </font>
    <font>
      <b/>
      <sz val="13"/>
      <color theme="3"/>
      <name val="Calibri"/>
      <charset val="134"/>
      <scheme val="minor"/>
    </font>
    <font>
      <sz val="11"/>
      <color rgb="FF3F3F76"/>
      <name val="Calibri"/>
      <charset val="0"/>
      <scheme val="minor"/>
    </font>
    <font>
      <sz val="11"/>
      <color rgb="FF006100"/>
      <name val="Calibri"/>
      <charset val="0"/>
      <scheme val="minor"/>
    </font>
    <font>
      <b/>
      <sz val="11"/>
      <color rgb="FFFA7D00"/>
      <name val="Calibri"/>
      <charset val="0"/>
      <scheme val="minor"/>
    </font>
    <font>
      <b/>
      <sz val="11"/>
      <color theme="1"/>
      <name val="Calibri"/>
      <charset val="0"/>
      <scheme val="minor"/>
    </font>
    <font>
      <vertAlign val="superscript"/>
      <sz val="11"/>
      <color rgb="FF000000"/>
      <name val="Cambria"/>
      <charset val="134"/>
    </font>
    <font>
      <vertAlign val="superscript"/>
      <sz val="9"/>
      <color rgb="FF000000"/>
      <name val="Verdana"/>
      <charset val="134"/>
    </font>
  </fonts>
  <fills count="38">
    <fill>
      <patternFill patternType="none"/>
    </fill>
    <fill>
      <patternFill patternType="gray125"/>
    </fill>
    <fill>
      <patternFill patternType="solid">
        <fgColor rgb="FFFFFFFF"/>
        <bgColor rgb="FFFFFFCC"/>
      </patternFill>
    </fill>
    <fill>
      <patternFill patternType="solid">
        <fgColor rgb="FF558ED5"/>
        <bgColor rgb="FF808080"/>
      </patternFill>
    </fill>
    <fill>
      <patternFill patternType="solid">
        <fgColor rgb="FFC6D9F1"/>
        <bgColor rgb="FFC5E0B4"/>
      </patternFill>
    </fill>
    <fill>
      <patternFill patternType="solid">
        <fgColor theme="0"/>
        <bgColor rgb="FFFFFF00"/>
      </patternFill>
    </fill>
    <fill>
      <patternFill patternType="solid">
        <fgColor theme="4" tint="0.599993896298105"/>
        <bgColor rgb="FFC5E0B4"/>
      </patternFill>
    </fill>
    <fill>
      <patternFill patternType="solid">
        <fgColor theme="4" tint="0.599993896298105"/>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6"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rgb="FFFFCC99"/>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4" tint="0.399975585192419"/>
        <bgColor indexed="64"/>
      </patternFill>
    </fill>
  </fills>
  <borders count="56">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medium">
        <color auto="1"/>
      </left>
      <right style="medium">
        <color auto="1"/>
      </right>
      <top style="hair">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right/>
      <top style="thin">
        <color auto="1"/>
      </top>
      <bottom style="medium">
        <color auto="1"/>
      </bottom>
      <diagonal/>
    </border>
    <border>
      <left/>
      <right/>
      <top style="medium">
        <color auto="1"/>
      </top>
      <bottom style="medium">
        <color auto="1"/>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right/>
      <top style="hair">
        <color auto="1"/>
      </top>
      <bottom style="hair">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style="medium">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s>
  <cellStyleXfs count="49">
    <xf numFmtId="0" fontId="0" fillId="0" borderId="0"/>
    <xf numFmtId="178" fontId="0" fillId="0" borderId="0" applyBorder="0" applyProtection="0"/>
    <xf numFmtId="180" fontId="43" fillId="0" borderId="0" applyFont="0" applyFill="0" applyBorder="0" applyAlignment="0" applyProtection="0">
      <alignment vertical="center"/>
    </xf>
    <xf numFmtId="0" fontId="40" fillId="11" borderId="0" applyNumberFormat="0" applyBorder="0" applyAlignment="0" applyProtection="0">
      <alignment vertical="center"/>
    </xf>
    <xf numFmtId="9" fontId="0" fillId="0" borderId="0" applyBorder="0" applyProtection="0"/>
    <xf numFmtId="0" fontId="38" fillId="0" borderId="49" applyNumberFormat="0" applyFill="0" applyAlignment="0" applyProtection="0">
      <alignment vertical="center"/>
    </xf>
    <xf numFmtId="0" fontId="46" fillId="13" borderId="51" applyNumberFormat="0" applyAlignment="0" applyProtection="0">
      <alignment vertical="center"/>
    </xf>
    <xf numFmtId="181" fontId="43" fillId="0" borderId="0" applyFont="0" applyFill="0" applyBorder="0" applyAlignment="0" applyProtection="0">
      <alignment vertical="center"/>
    </xf>
    <xf numFmtId="0" fontId="40" fillId="17" borderId="0" applyNumberFormat="0" applyBorder="0" applyAlignment="0" applyProtection="0">
      <alignment vertical="center"/>
    </xf>
    <xf numFmtId="177" fontId="43" fillId="0" borderId="0" applyFont="0" applyFill="0" applyBorder="0" applyAlignment="0" applyProtection="0">
      <alignment vertical="center"/>
    </xf>
    <xf numFmtId="0" fontId="4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0" fillId="22" borderId="0" applyNumberFormat="0" applyBorder="0" applyAlignment="0" applyProtection="0">
      <alignment vertical="center"/>
    </xf>
    <xf numFmtId="0" fontId="43" fillId="23" borderId="52" applyNumberFormat="0" applyFont="0" applyAlignment="0" applyProtection="0">
      <alignment vertical="center"/>
    </xf>
    <xf numFmtId="0" fontId="40" fillId="25" borderId="0" applyNumberFormat="0" applyBorder="0" applyAlignment="0" applyProtection="0">
      <alignment vertical="center"/>
    </xf>
    <xf numFmtId="0" fontId="44" fillId="0" borderId="0" applyNumberFormat="0" applyFill="0" applyBorder="0" applyAlignment="0" applyProtection="0">
      <alignment vertical="center"/>
    </xf>
    <xf numFmtId="0" fontId="49" fillId="0" borderId="0" applyNumberFormat="0" applyFill="0" applyBorder="0" applyAlignment="0" applyProtection="0">
      <alignment vertical="center"/>
    </xf>
    <xf numFmtId="179" fontId="0" fillId="0" borderId="0" applyBorder="0" applyProtection="0"/>
    <xf numFmtId="0" fontId="41" fillId="10" borderId="0" applyNumberFormat="0" applyBorder="0" applyAlignment="0" applyProtection="0">
      <alignment vertical="center"/>
    </xf>
    <xf numFmtId="0" fontId="50" fillId="0" borderId="53" applyNumberFormat="0" applyFill="0" applyAlignment="0" applyProtection="0">
      <alignment vertical="center"/>
    </xf>
    <xf numFmtId="0" fontId="41" fillId="27" borderId="0" applyNumberFormat="0" applyBorder="0" applyAlignment="0" applyProtection="0">
      <alignment vertical="center"/>
    </xf>
    <xf numFmtId="0" fontId="51" fillId="0" borderId="53" applyNumberFormat="0" applyFill="0" applyAlignment="0" applyProtection="0">
      <alignment vertical="center"/>
    </xf>
    <xf numFmtId="0" fontId="41" fillId="29" borderId="0" applyNumberFormat="0" applyBorder="0" applyAlignment="0" applyProtection="0">
      <alignment vertical="center"/>
    </xf>
    <xf numFmtId="0" fontId="39" fillId="0" borderId="50" applyNumberFormat="0" applyFill="0" applyAlignment="0" applyProtection="0">
      <alignment vertical="center"/>
    </xf>
    <xf numFmtId="0" fontId="41" fillId="9" borderId="0" applyNumberFormat="0" applyBorder="0" applyAlignment="0" applyProtection="0">
      <alignment vertical="center"/>
    </xf>
    <xf numFmtId="0" fontId="39" fillId="0" borderId="0" applyNumberFormat="0" applyFill="0" applyBorder="0" applyAlignment="0" applyProtection="0">
      <alignment vertical="center"/>
    </xf>
    <xf numFmtId="0" fontId="52" fillId="31" borderId="54" applyNumberFormat="0" applyAlignment="0" applyProtection="0">
      <alignment vertical="center"/>
    </xf>
    <xf numFmtId="0" fontId="37" fillId="8" borderId="48" applyNumberFormat="0" applyAlignment="0" applyProtection="0">
      <alignment vertical="center"/>
    </xf>
    <xf numFmtId="0" fontId="54" fillId="8" borderId="54" applyNumberFormat="0" applyAlignment="0" applyProtection="0">
      <alignment vertical="center"/>
    </xf>
    <xf numFmtId="0" fontId="55" fillId="0" borderId="55" applyNumberFormat="0" applyFill="0" applyAlignment="0" applyProtection="0">
      <alignment vertical="center"/>
    </xf>
    <xf numFmtId="0" fontId="40" fillId="7" borderId="0" applyNumberFormat="0" applyBorder="0" applyAlignment="0" applyProtection="0">
      <alignment vertical="center"/>
    </xf>
    <xf numFmtId="0" fontId="53" fillId="32" borderId="0" applyNumberFormat="0" applyBorder="0" applyAlignment="0" applyProtection="0">
      <alignment vertical="center"/>
    </xf>
    <xf numFmtId="0" fontId="47" fillId="19" borderId="0" applyNumberFormat="0" applyBorder="0" applyAlignment="0" applyProtection="0">
      <alignment vertical="center"/>
    </xf>
    <xf numFmtId="0" fontId="45" fillId="12" borderId="0" applyNumberFormat="0" applyBorder="0" applyAlignment="0" applyProtection="0">
      <alignment vertical="center"/>
    </xf>
    <xf numFmtId="0" fontId="40" fillId="16" borderId="0" applyNumberFormat="0" applyBorder="0" applyAlignment="0" applyProtection="0">
      <alignment vertical="center"/>
    </xf>
    <xf numFmtId="0" fontId="41" fillId="33" borderId="0" applyNumberFormat="0" applyBorder="0" applyAlignment="0" applyProtection="0">
      <alignment vertical="center"/>
    </xf>
    <xf numFmtId="0" fontId="40" fillId="30" borderId="0" applyNumberFormat="0" applyBorder="0" applyAlignment="0" applyProtection="0">
      <alignment vertical="center"/>
    </xf>
    <xf numFmtId="0" fontId="41" fillId="37" borderId="0" applyNumberFormat="0" applyBorder="0" applyAlignment="0" applyProtection="0">
      <alignment vertical="center"/>
    </xf>
    <xf numFmtId="0" fontId="40" fillId="15" borderId="0" applyNumberFormat="0" applyBorder="0" applyAlignment="0" applyProtection="0">
      <alignment vertical="center"/>
    </xf>
    <xf numFmtId="0" fontId="41" fillId="24" borderId="0" applyNumberFormat="0" applyBorder="0" applyAlignment="0" applyProtection="0">
      <alignment vertical="center"/>
    </xf>
    <xf numFmtId="0" fontId="40" fillId="21" borderId="0" applyNumberFormat="0" applyBorder="0" applyAlignment="0" applyProtection="0">
      <alignment vertical="center"/>
    </xf>
    <xf numFmtId="0" fontId="41" fillId="36" borderId="0" applyNumberFormat="0" applyBorder="0" applyAlignment="0" applyProtection="0">
      <alignment vertical="center"/>
    </xf>
    <xf numFmtId="0" fontId="40" fillId="28" borderId="0" applyNumberFormat="0" applyBorder="0" applyAlignment="0" applyProtection="0">
      <alignment vertical="center"/>
    </xf>
    <xf numFmtId="0" fontId="41" fillId="18" borderId="0" applyNumberFormat="0" applyBorder="0" applyAlignment="0" applyProtection="0">
      <alignment vertical="center"/>
    </xf>
    <xf numFmtId="0" fontId="40" fillId="35" borderId="0" applyNumberFormat="0" applyBorder="0" applyAlignment="0" applyProtection="0">
      <alignment vertical="center"/>
    </xf>
    <xf numFmtId="0" fontId="41" fillId="34" borderId="0" applyNumberFormat="0" applyBorder="0" applyAlignment="0" applyProtection="0">
      <alignment vertical="center"/>
    </xf>
    <xf numFmtId="0" fontId="40" fillId="26" borderId="0" applyNumberFormat="0" applyBorder="0" applyAlignment="0" applyProtection="0">
      <alignment vertical="center"/>
    </xf>
    <xf numFmtId="0" fontId="41" fillId="20" borderId="0" applyNumberFormat="0" applyBorder="0" applyAlignment="0" applyProtection="0">
      <alignment vertical="center"/>
    </xf>
    <xf numFmtId="0" fontId="41" fillId="14" borderId="0" applyNumberFormat="0" applyBorder="0" applyAlignment="0" applyProtection="0">
      <alignment vertical="center"/>
    </xf>
  </cellStyleXfs>
  <cellXfs count="237">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4" fontId="3" fillId="0" borderId="1" xfId="0" applyNumberFormat="1" applyFont="1" applyBorder="1" applyAlignment="1">
      <alignment horizontal="center" wrapText="1"/>
    </xf>
    <xf numFmtId="4" fontId="3" fillId="0" borderId="2" xfId="0" applyNumberFormat="1" applyFont="1" applyBorder="1" applyAlignment="1">
      <alignment horizontal="center" vertical="center" wrapText="1"/>
    </xf>
    <xf numFmtId="0" fontId="4" fillId="3" borderId="3" xfId="0" applyFont="1" applyFill="1" applyBorder="1" applyAlignment="1">
      <alignment horizontal="center" vertical="center"/>
    </xf>
    <xf numFmtId="0" fontId="5" fillId="0" borderId="3" xfId="0" applyFont="1" applyBorder="1" applyAlignment="1">
      <alignment horizontal="center" vertical="center"/>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0" fontId="1" fillId="2" borderId="3"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left" vertical="center" wrapText="1"/>
    </xf>
    <xf numFmtId="0" fontId="1" fillId="0" borderId="3" xfId="0" applyFont="1" applyBorder="1" applyAlignment="1">
      <alignment horizontal="center" vertical="center"/>
    </xf>
    <xf numFmtId="2" fontId="1" fillId="2" borderId="3" xfId="0" applyNumberFormat="1" applyFont="1" applyFill="1" applyBorder="1" applyAlignment="1">
      <alignment horizontal="center" vertical="center"/>
    </xf>
    <xf numFmtId="0" fontId="7" fillId="0" borderId="3" xfId="0" applyFont="1" applyBorder="1" applyAlignment="1">
      <alignment horizontal="center" vertical="center" wrapText="1"/>
    </xf>
    <xf numFmtId="2" fontId="1" fillId="0" borderId="3" xfId="0" applyNumberFormat="1" applyFont="1" applyBorder="1" applyAlignment="1">
      <alignment horizontal="center" vertical="center"/>
    </xf>
    <xf numFmtId="0" fontId="8" fillId="0" borderId="3" xfId="0" applyFont="1" applyBorder="1" applyAlignment="1">
      <alignment horizontal="center" vertical="center"/>
    </xf>
    <xf numFmtId="0" fontId="9" fillId="0" borderId="3" xfId="0" applyFont="1" applyBorder="1" applyAlignment="1">
      <alignment horizontal="center" vertical="center"/>
    </xf>
    <xf numFmtId="182" fontId="9" fillId="0" borderId="3" xfId="0" applyNumberFormat="1" applyFont="1" applyBorder="1" applyAlignment="1">
      <alignment horizontal="center" vertical="center"/>
    </xf>
    <xf numFmtId="2" fontId="9" fillId="0" borderId="3" xfId="0" applyNumberFormat="1" applyFont="1" applyBorder="1" applyAlignment="1">
      <alignment horizontal="center" vertical="center"/>
    </xf>
    <xf numFmtId="183" fontId="9" fillId="0" borderId="3" xfId="0" applyNumberFormat="1" applyFont="1" applyBorder="1" applyAlignment="1">
      <alignment horizontal="center" vertical="center"/>
    </xf>
    <xf numFmtId="4" fontId="10" fillId="0" borderId="0" xfId="0" applyNumberFormat="1" applyFont="1" applyBorder="1" applyAlignment="1">
      <alignment horizontal="center" vertical="center" wrapText="1"/>
    </xf>
    <xf numFmtId="0" fontId="2" fillId="0" borderId="0" xfId="0" applyFont="1" applyBorder="1" applyAlignment="1">
      <alignment horizontal="center" vertical="center"/>
    </xf>
    <xf numFmtId="4" fontId="10" fillId="0" borderId="0" xfId="0" applyNumberFormat="1" applyFont="1" applyAlignment="1">
      <alignment horizontal="center" vertical="center" wrapText="1"/>
    </xf>
    <xf numFmtId="0" fontId="11" fillId="0" borderId="3" xfId="0" applyFont="1" applyBorder="1" applyAlignment="1">
      <alignment horizontal="center" vertical="center" wrapText="1"/>
    </xf>
    <xf numFmtId="0" fontId="11" fillId="0" borderId="3" xfId="0" applyFont="1" applyBorder="1" applyAlignment="1">
      <alignment horizontal="left" vertical="center" wrapText="1"/>
    </xf>
    <xf numFmtId="4" fontId="10" fillId="0" borderId="4" xfId="0" applyNumberFormat="1" applyFont="1" applyBorder="1" applyAlignment="1">
      <alignment horizontal="center" vertical="center" wrapText="1"/>
    </xf>
    <xf numFmtId="0" fontId="6"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2" fillId="0" borderId="0" xfId="0" applyFont="1" applyAlignment="1">
      <alignment vertical="center"/>
    </xf>
    <xf numFmtId="0" fontId="6" fillId="0" borderId="3" xfId="0" applyFont="1" applyBorder="1" applyAlignment="1">
      <alignment vertical="center" wrapText="1"/>
    </xf>
    <xf numFmtId="0" fontId="6" fillId="0" borderId="3" xfId="0" applyFont="1" applyBorder="1" applyAlignment="1">
      <alignment horizontal="center" vertical="center"/>
    </xf>
    <xf numFmtId="2" fontId="6" fillId="0" borderId="3" xfId="0" applyNumberFormat="1" applyFont="1" applyBorder="1" applyAlignment="1">
      <alignment horizontal="center" vertical="center"/>
    </xf>
    <xf numFmtId="0" fontId="11" fillId="0" borderId="3" xfId="0" applyFont="1" applyBorder="1" applyAlignment="1">
      <alignment vertical="center" wrapText="1"/>
    </xf>
    <xf numFmtId="0" fontId="6" fillId="0" borderId="3"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horizontal="left" vertical="center"/>
    </xf>
    <xf numFmtId="4" fontId="3" fillId="0" borderId="5" xfId="0" applyNumberFormat="1" applyFont="1" applyBorder="1" applyAlignment="1">
      <alignment horizontal="center" vertical="center" wrapText="1"/>
    </xf>
    <xf numFmtId="0" fontId="11" fillId="2" borderId="3"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1" fillId="0" borderId="3" xfId="0" applyFont="1" applyBorder="1" applyAlignment="1">
      <alignment horizontal="center" wrapText="1"/>
    </xf>
    <xf numFmtId="0" fontId="13" fillId="0" borderId="3" xfId="0" applyFont="1" applyBorder="1" applyAlignment="1">
      <alignment horizontal="center" vertical="center"/>
    </xf>
    <xf numFmtId="4" fontId="13" fillId="0" borderId="3" xfId="0" applyNumberFormat="1" applyFont="1" applyBorder="1" applyAlignment="1">
      <alignment horizontal="center" vertical="center"/>
    </xf>
    <xf numFmtId="4" fontId="3" fillId="0" borderId="3" xfId="0" applyNumberFormat="1" applyFont="1" applyBorder="1" applyAlignment="1">
      <alignment horizontal="center" wrapText="1"/>
    </xf>
    <xf numFmtId="4" fontId="3" fillId="0" borderId="3" xfId="0" applyNumberFormat="1" applyFont="1" applyBorder="1" applyAlignment="1">
      <alignment horizontal="center" vertical="center" wrapText="1"/>
    </xf>
    <xf numFmtId="0" fontId="1" fillId="0" borderId="3" xfId="0" applyFont="1" applyFill="1" applyBorder="1" applyAlignment="1">
      <alignment horizontal="center" vertical="center"/>
    </xf>
    <xf numFmtId="2" fontId="1" fillId="0"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2" fontId="1" fillId="5" borderId="3" xfId="0" applyNumberFormat="1" applyFont="1" applyFill="1" applyBorder="1" applyAlignment="1">
      <alignment horizontal="center" vertical="center"/>
    </xf>
    <xf numFmtId="0" fontId="0" fillId="0" borderId="0" xfId="0" applyFont="1"/>
    <xf numFmtId="0" fontId="2" fillId="0" borderId="0" xfId="0" applyFont="1"/>
    <xf numFmtId="0" fontId="6" fillId="0" borderId="3"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6" fillId="0" borderId="3" xfId="0" applyFont="1" applyFill="1" applyBorder="1" applyAlignment="1">
      <alignment horizontal="center" vertical="center"/>
    </xf>
    <xf numFmtId="2" fontId="6" fillId="0" borderId="3"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0" fontId="1" fillId="0" borderId="0" xfId="0" applyFont="1" applyFill="1" applyAlignment="1">
      <alignment horizontal="center" vertical="center"/>
    </xf>
    <xf numFmtId="182" fontId="2" fillId="0" borderId="0" xfId="0" applyNumberFormat="1" applyFont="1" applyAlignment="1">
      <alignment horizontal="center" vertical="center"/>
    </xf>
    <xf numFmtId="4" fontId="3" fillId="0" borderId="6" xfId="0" applyNumberFormat="1" applyFont="1" applyBorder="1" applyAlignment="1">
      <alignment horizontal="center" wrapText="1"/>
    </xf>
    <xf numFmtId="4" fontId="3" fillId="0" borderId="4" xfId="0" applyNumberFormat="1" applyFont="1" applyBorder="1" applyAlignment="1">
      <alignment horizontal="center" wrapText="1"/>
    </xf>
    <xf numFmtId="4" fontId="3" fillId="0" borderId="7" xfId="0" applyNumberFormat="1" applyFont="1" applyBorder="1" applyAlignment="1">
      <alignment horizontal="center" wrapText="1"/>
    </xf>
    <xf numFmtId="4" fontId="3" fillId="0" borderId="8" xfId="0" applyNumberFormat="1" applyFont="1" applyBorder="1" applyAlignment="1">
      <alignment horizontal="center" vertical="center" wrapText="1"/>
    </xf>
    <xf numFmtId="4" fontId="3" fillId="0" borderId="9" xfId="0" applyNumberFormat="1" applyFont="1" applyBorder="1" applyAlignment="1">
      <alignment horizontal="center" vertical="center" wrapText="1"/>
    </xf>
    <xf numFmtId="4" fontId="3" fillId="0" borderId="10" xfId="0" applyNumberFormat="1" applyFont="1" applyBorder="1" applyAlignment="1">
      <alignment horizontal="center" vertical="center" wrapText="1"/>
    </xf>
    <xf numFmtId="0" fontId="14" fillId="0" borderId="3" xfId="0" applyFont="1" applyBorder="1" applyAlignment="1">
      <alignment horizontal="center"/>
    </xf>
    <xf numFmtId="182" fontId="1" fillId="6" borderId="3" xfId="0" applyNumberFormat="1"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1" xfId="0" applyFont="1" applyFill="1" applyBorder="1" applyAlignment="1">
      <alignment horizontal="center" vertical="center"/>
    </xf>
    <xf numFmtId="2" fontId="1" fillId="0" borderId="11" xfId="0" applyNumberFormat="1" applyFont="1" applyFill="1" applyBorder="1" applyAlignment="1">
      <alignment horizontal="center" vertical="center"/>
    </xf>
    <xf numFmtId="2" fontId="2" fillId="0" borderId="3" xfId="0" applyNumberFormat="1" applyFont="1" applyBorder="1" applyAlignment="1">
      <alignment horizontal="center" vertical="center"/>
    </xf>
    <xf numFmtId="2" fontId="1" fillId="2" borderId="11" xfId="0" applyNumberFormat="1" applyFont="1" applyFill="1" applyBorder="1" applyAlignment="1">
      <alignment horizontal="center" vertical="center"/>
    </xf>
    <xf numFmtId="2" fontId="13" fillId="0" borderId="11" xfId="0" applyNumberFormat="1" applyFont="1" applyBorder="1" applyAlignment="1">
      <alignment horizontal="center" vertical="center"/>
    </xf>
    <xf numFmtId="2" fontId="2" fillId="0" borderId="0" xfId="0" applyNumberFormat="1" applyFont="1" applyAlignment="1">
      <alignment horizontal="center" vertical="center"/>
    </xf>
    <xf numFmtId="0" fontId="15" fillId="0" borderId="3" xfId="0" applyFont="1" applyBorder="1" applyAlignment="1">
      <alignment horizontal="right"/>
    </xf>
    <xf numFmtId="182" fontId="1" fillId="4" borderId="3" xfId="0" applyNumberFormat="1" applyFont="1" applyFill="1" applyBorder="1" applyAlignment="1">
      <alignment horizontal="center" vertical="center" wrapText="1"/>
    </xf>
    <xf numFmtId="182" fontId="1" fillId="2" borderId="3" xfId="0" applyNumberFormat="1" applyFont="1" applyFill="1" applyBorder="1" applyAlignment="1">
      <alignment horizontal="center" vertical="center"/>
    </xf>
    <xf numFmtId="182" fontId="1" fillId="0" borderId="3" xfId="0" applyNumberFormat="1" applyFont="1" applyFill="1" applyBorder="1" applyAlignment="1">
      <alignment horizontal="center" vertical="center"/>
    </xf>
    <xf numFmtId="182" fontId="1" fillId="0" borderId="3" xfId="0" applyNumberFormat="1" applyFont="1" applyBorder="1" applyAlignment="1">
      <alignment horizontal="center" vertical="center"/>
    </xf>
    <xf numFmtId="0" fontId="16" fillId="0" borderId="0" xfId="0" applyFont="1" applyAlignment="1">
      <alignment vertical="center"/>
    </xf>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20" fillId="0" borderId="0" xfId="0" applyFont="1" applyBorder="1" applyAlignment="1">
      <alignment vertical="center"/>
    </xf>
    <xf numFmtId="0" fontId="21" fillId="0" borderId="0" xfId="0" applyFont="1" applyBorder="1" applyAlignment="1">
      <alignment horizontal="center" vertical="center" wrapText="1"/>
    </xf>
    <xf numFmtId="0" fontId="22" fillId="0" borderId="12" xfId="0" applyFont="1" applyBorder="1" applyAlignment="1">
      <alignment horizontal="center" vertical="center"/>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4" fillId="0" borderId="16" xfId="0" applyFont="1" applyBorder="1" applyAlignment="1">
      <alignment horizontal="justify" vertical="center"/>
    </xf>
    <xf numFmtId="0" fontId="22" fillId="0" borderId="17" xfId="0" applyFont="1" applyBorder="1" applyAlignment="1">
      <alignment horizontal="justify" vertical="center"/>
    </xf>
    <xf numFmtId="184" fontId="20" fillId="0" borderId="15" xfId="0" applyNumberFormat="1" applyFont="1" applyBorder="1" applyAlignment="1">
      <alignment horizontal="center" vertical="center"/>
    </xf>
    <xf numFmtId="184" fontId="22" fillId="0" borderId="15" xfId="0" applyNumberFormat="1" applyFont="1" applyBorder="1" applyAlignment="1">
      <alignment horizontal="center" vertical="center"/>
    </xf>
    <xf numFmtId="0" fontId="24" fillId="0" borderId="17" xfId="0" applyFont="1" applyBorder="1" applyAlignment="1">
      <alignment horizontal="justify" vertical="center"/>
    </xf>
    <xf numFmtId="184" fontId="24" fillId="0" borderId="15" xfId="0" applyNumberFormat="1" applyFont="1" applyBorder="1" applyAlignment="1">
      <alignment horizontal="center" vertical="center"/>
    </xf>
    <xf numFmtId="184" fontId="24" fillId="0" borderId="15" xfId="0" applyNumberFormat="1" applyFont="1" applyBorder="1" applyAlignment="1">
      <alignment horizontal="center"/>
    </xf>
    <xf numFmtId="0" fontId="24" fillId="0" borderId="18" xfId="0" applyFont="1" applyBorder="1" applyAlignment="1">
      <alignment horizontal="justify" vertical="center"/>
    </xf>
    <xf numFmtId="184" fontId="24" fillId="0" borderId="19" xfId="0" applyNumberFormat="1" applyFont="1" applyBorder="1" applyAlignment="1">
      <alignment horizontal="center" vertical="center"/>
    </xf>
    <xf numFmtId="0" fontId="25" fillId="0" borderId="0" xfId="0" applyFont="1" applyBorder="1" applyAlignment="1">
      <alignment horizontal="right" vertical="center"/>
    </xf>
    <xf numFmtId="0" fontId="19" fillId="0" borderId="20" xfId="0" applyFont="1" applyBorder="1" applyAlignment="1">
      <alignment horizontal="justify" vertical="center"/>
    </xf>
    <xf numFmtId="0" fontId="26" fillId="0" borderId="21" xfId="0" applyFont="1" applyBorder="1" applyAlignment="1">
      <alignment horizontal="center" vertical="center"/>
    </xf>
    <xf numFmtId="0" fontId="26" fillId="0" borderId="22" xfId="0" applyFont="1" applyBorder="1" applyAlignment="1">
      <alignment horizontal="center" vertical="center"/>
    </xf>
    <xf numFmtId="178" fontId="26" fillId="0" borderId="23" xfId="1" applyFont="1" applyBorder="1" applyAlignment="1" applyProtection="1">
      <alignment horizontal="center" vertical="center" wrapText="1"/>
    </xf>
    <xf numFmtId="0" fontId="26" fillId="0" borderId="24" xfId="0" applyFont="1" applyBorder="1" applyAlignment="1">
      <alignment horizontal="justify" vertical="center"/>
    </xf>
    <xf numFmtId="0" fontId="20" fillId="0" borderId="25" xfId="0" applyFont="1" applyBorder="1" applyAlignment="1">
      <alignment horizontal="justify" vertical="center"/>
    </xf>
    <xf numFmtId="0" fontId="20" fillId="2" borderId="26" xfId="0" applyFont="1" applyFill="1" applyBorder="1" applyAlignment="1">
      <alignment horizontal="left" vertical="center"/>
    </xf>
    <xf numFmtId="0" fontId="20" fillId="0" borderId="27" xfId="0" applyFont="1" applyBorder="1" applyAlignment="1">
      <alignment horizontal="center" vertical="center"/>
    </xf>
    <xf numFmtId="178" fontId="20" fillId="2" borderId="28" xfId="1" applyFont="1" applyFill="1" applyBorder="1" applyAlignment="1" applyProtection="1">
      <alignment vertical="center"/>
    </xf>
    <xf numFmtId="0" fontId="20" fillId="2" borderId="28" xfId="0" applyFont="1" applyFill="1" applyBorder="1" applyAlignment="1" applyProtection="1">
      <alignment vertical="center"/>
    </xf>
    <xf numFmtId="0" fontId="18" fillId="0" borderId="25" xfId="0" applyFont="1" applyBorder="1" applyAlignment="1">
      <alignment horizontal="justify" vertical="center"/>
    </xf>
    <xf numFmtId="0" fontId="20" fillId="0" borderId="27" xfId="0" applyFont="1" applyBorder="1" applyAlignment="1">
      <alignment horizontal="justify" vertical="center"/>
    </xf>
    <xf numFmtId="0" fontId="18" fillId="0" borderId="27" xfId="0" applyFont="1" applyBorder="1" applyAlignment="1">
      <alignment horizontal="center" vertical="center"/>
    </xf>
    <xf numFmtId="4" fontId="18" fillId="0" borderId="28" xfId="4" applyNumberFormat="1" applyFont="1" applyBorder="1" applyAlignment="1" applyProtection="1">
      <alignment vertical="center"/>
    </xf>
    <xf numFmtId="0" fontId="20" fillId="2" borderId="27" xfId="0" applyFont="1" applyFill="1" applyBorder="1" applyAlignment="1">
      <alignment horizontal="justify" vertical="center"/>
    </xf>
    <xf numFmtId="0" fontId="20" fillId="2" borderId="27" xfId="0" applyFont="1" applyFill="1" applyBorder="1" applyAlignment="1">
      <alignment horizontal="center" vertical="center"/>
    </xf>
    <xf numFmtId="0" fontId="18" fillId="0" borderId="29" xfId="0" applyFont="1" applyBorder="1" applyAlignment="1">
      <alignment horizontal="justify" vertical="center"/>
    </xf>
    <xf numFmtId="0" fontId="20" fillId="2" borderId="30" xfId="0" applyFont="1" applyFill="1" applyBorder="1" applyAlignment="1">
      <alignment horizontal="justify" vertical="center"/>
    </xf>
    <xf numFmtId="0" fontId="20" fillId="2" borderId="30" xfId="0" applyFont="1" applyFill="1" applyBorder="1" applyAlignment="1">
      <alignment horizontal="center" vertical="center"/>
    </xf>
    <xf numFmtId="0" fontId="20" fillId="2" borderId="31" xfId="0" applyFont="1" applyFill="1" applyBorder="1" applyAlignment="1" applyProtection="1">
      <alignment vertical="center"/>
    </xf>
    <xf numFmtId="0" fontId="18"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0" fillId="0" borderId="28" xfId="0" applyFont="1" applyBorder="1" applyAlignment="1" applyProtection="1">
      <alignment vertical="center"/>
    </xf>
    <xf numFmtId="178" fontId="18" fillId="0" borderId="0" xfId="1" applyFont="1" applyBorder="1" applyAlignment="1" applyProtection="1">
      <alignment vertical="center"/>
    </xf>
    <xf numFmtId="0" fontId="18" fillId="0" borderId="0" xfId="0" applyFont="1" applyAlignment="1">
      <alignment horizontal="center" vertical="center"/>
    </xf>
    <xf numFmtId="0" fontId="20" fillId="0" borderId="29" xfId="0" applyFont="1" applyBorder="1" applyAlignment="1">
      <alignment horizontal="justify" vertical="center"/>
    </xf>
    <xf numFmtId="0" fontId="20" fillId="0" borderId="30" xfId="0" applyFont="1" applyBorder="1" applyAlignment="1">
      <alignment horizontal="justify" vertical="center"/>
    </xf>
    <xf numFmtId="0" fontId="20" fillId="0" borderId="30" xfId="0" applyFont="1" applyBorder="1" applyAlignment="1">
      <alignment horizontal="center" vertical="center"/>
    </xf>
    <xf numFmtId="0" fontId="20" fillId="0" borderId="31" xfId="0" applyFont="1" applyBorder="1" applyAlignment="1" applyProtection="1">
      <alignment vertical="center"/>
    </xf>
    <xf numFmtId="0" fontId="20" fillId="0" borderId="0" xfId="0" applyFont="1" applyBorder="1" applyAlignment="1">
      <alignment horizontal="justify" vertical="center"/>
    </xf>
    <xf numFmtId="0" fontId="20" fillId="0" borderId="0" xfId="0" applyFont="1" applyBorder="1" applyAlignment="1">
      <alignment horizontal="center" vertical="center"/>
    </xf>
    <xf numFmtId="178" fontId="20" fillId="2" borderId="0" xfId="1" applyFont="1" applyFill="1" applyBorder="1" applyAlignment="1" applyProtection="1">
      <alignment vertical="center"/>
    </xf>
    <xf numFmtId="179" fontId="20" fillId="0" borderId="0" xfId="17" applyFont="1" applyBorder="1" applyAlignment="1" applyProtection="1">
      <alignment vertical="center"/>
    </xf>
    <xf numFmtId="178" fontId="26" fillId="0" borderId="34" xfId="1" applyFont="1" applyBorder="1" applyAlignment="1" applyProtection="1">
      <alignment horizontal="center" vertical="center" wrapText="1"/>
    </xf>
    <xf numFmtId="185" fontId="20" fillId="0" borderId="31" xfId="0" applyNumberFormat="1" applyFont="1" applyBorder="1" applyAlignment="1" applyProtection="1">
      <alignment vertical="center"/>
    </xf>
    <xf numFmtId="0" fontId="20" fillId="0" borderId="0" xfId="0" applyFont="1" applyAlignment="1">
      <alignment vertical="center"/>
    </xf>
    <xf numFmtId="0" fontId="21" fillId="0" borderId="35" xfId="0" applyFont="1" applyBorder="1" applyAlignment="1">
      <alignment horizontal="center" vertical="center"/>
    </xf>
    <xf numFmtId="0" fontId="22" fillId="0" borderId="36" xfId="0" applyFont="1" applyBorder="1" applyAlignment="1">
      <alignment horizontal="center" vertical="center"/>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20" fillId="0" borderId="25" xfId="0" applyFont="1" applyBorder="1" applyAlignment="1">
      <alignment horizontal="center" vertical="center"/>
    </xf>
    <xf numFmtId="0" fontId="20" fillId="0" borderId="40" xfId="0" applyFont="1" applyBorder="1" applyAlignment="1">
      <alignment horizontal="left" vertical="center"/>
    </xf>
    <xf numFmtId="179" fontId="20" fillId="0" borderId="27" xfId="1" applyNumberFormat="1" applyFont="1" applyBorder="1" applyAlignment="1" applyProtection="1">
      <alignment horizontal="center" vertical="center"/>
    </xf>
    <xf numFmtId="179" fontId="20" fillId="0" borderId="28" xfId="1" applyNumberFormat="1" applyFont="1" applyBorder="1" applyAlignment="1" applyProtection="1">
      <alignment horizontal="center" vertical="center"/>
    </xf>
    <xf numFmtId="0" fontId="26" fillId="0" borderId="29" xfId="0" applyFont="1" applyBorder="1" applyAlignment="1">
      <alignment horizontal="right" vertical="center"/>
    </xf>
    <xf numFmtId="179" fontId="26" fillId="0" borderId="31" xfId="1" applyNumberFormat="1" applyFont="1" applyBorder="1" applyAlignment="1" applyProtection="1">
      <alignment horizontal="center" vertical="center"/>
    </xf>
    <xf numFmtId="0" fontId="26" fillId="0" borderId="0" xfId="0" applyFont="1" applyBorder="1" applyAlignment="1">
      <alignment horizontal="right" vertical="center"/>
    </xf>
    <xf numFmtId="0" fontId="26" fillId="0" borderId="3" xfId="0" applyFont="1" applyBorder="1" applyAlignment="1">
      <alignment horizontal="justify" vertical="center"/>
    </xf>
    <xf numFmtId="179" fontId="26" fillId="0" borderId="0" xfId="1" applyNumberFormat="1" applyFont="1" applyBorder="1" applyAlignment="1" applyProtection="1">
      <alignment horizontal="center" vertical="center"/>
    </xf>
    <xf numFmtId="0" fontId="20" fillId="0" borderId="3" xfId="0" applyFont="1" applyBorder="1" applyAlignment="1">
      <alignment vertical="center"/>
    </xf>
    <xf numFmtId="0" fontId="20" fillId="0" borderId="3" xfId="0" applyFont="1" applyBorder="1" applyAlignment="1">
      <alignment horizontal="center" vertical="center"/>
    </xf>
    <xf numFmtId="179" fontId="20" fillId="0" borderId="3" xfId="1" applyNumberFormat="1" applyFont="1" applyBorder="1" applyAlignment="1" applyProtection="1">
      <alignment vertical="center"/>
    </xf>
    <xf numFmtId="179" fontId="18" fillId="0" borderId="0" xfId="1" applyNumberFormat="1" applyFont="1" applyBorder="1" applyAlignment="1" applyProtection="1">
      <alignment vertical="center"/>
    </xf>
    <xf numFmtId="176" fontId="20" fillId="0" borderId="3" xfId="1" applyNumberFormat="1" applyFont="1" applyBorder="1" applyAlignment="1" applyProtection="1">
      <alignment vertical="center"/>
    </xf>
    <xf numFmtId="0" fontId="26" fillId="0" borderId="0" xfId="0" applyFont="1" applyBorder="1" applyAlignment="1">
      <alignment vertical="center"/>
    </xf>
    <xf numFmtId="0" fontId="26" fillId="0" borderId="3" xfId="0" applyFont="1" applyBorder="1" applyAlignment="1">
      <alignment horizontal="center" vertical="center"/>
    </xf>
    <xf numFmtId="0" fontId="26" fillId="0" borderId="0" xfId="0" applyFont="1" applyBorder="1" applyAlignment="1">
      <alignment horizontal="center" vertical="center"/>
    </xf>
    <xf numFmtId="4" fontId="20" fillId="0" borderId="3" xfId="0" applyNumberFormat="1" applyFont="1" applyBorder="1" applyAlignment="1">
      <alignment horizontal="center" vertical="center"/>
    </xf>
    <xf numFmtId="0" fontId="26" fillId="0" borderId="3" xfId="0" applyFont="1" applyBorder="1" applyAlignment="1">
      <alignment vertical="center"/>
    </xf>
    <xf numFmtId="0" fontId="26" fillId="2" borderId="3" xfId="0" applyFont="1" applyFill="1" applyBorder="1" applyAlignment="1">
      <alignment horizontal="center" vertical="center"/>
    </xf>
    <xf numFmtId="178" fontId="26" fillId="2" borderId="3" xfId="0" applyNumberFormat="1" applyFont="1" applyFill="1" applyBorder="1" applyAlignment="1">
      <alignment vertical="center"/>
    </xf>
    <xf numFmtId="0" fontId="20" fillId="2" borderId="3" xfId="0" applyFont="1" applyFill="1" applyBorder="1" applyAlignment="1">
      <alignment horizontal="center" vertical="center"/>
    </xf>
    <xf numFmtId="179" fontId="19" fillId="0" borderId="0" xfId="1" applyNumberFormat="1" applyFont="1" applyBorder="1" applyAlignment="1" applyProtection="1"/>
    <xf numFmtId="0" fontId="18" fillId="0" borderId="0" xfId="0" applyFont="1"/>
    <xf numFmtId="186" fontId="20" fillId="0" borderId="3" xfId="0" applyNumberFormat="1" applyFont="1" applyBorder="1" applyAlignment="1">
      <alignment horizontal="center" vertical="center"/>
    </xf>
    <xf numFmtId="0" fontId="27" fillId="0" borderId="0" xfId="0" applyFont="1" applyAlignment="1">
      <alignment vertical="center"/>
    </xf>
    <xf numFmtId="0" fontId="24" fillId="0" borderId="3" xfId="0" applyFont="1" applyBorder="1" applyAlignment="1">
      <alignment horizontal="center" vertical="center" wrapText="1"/>
    </xf>
    <xf numFmtId="0" fontId="24" fillId="0" borderId="3" xfId="0" applyFont="1" applyBorder="1" applyAlignment="1">
      <alignment horizontal="justify" vertical="center" wrapText="1"/>
    </xf>
    <xf numFmtId="0" fontId="22" fillId="0" borderId="3" xfId="0" applyFont="1" applyBorder="1" applyAlignment="1">
      <alignment horizontal="justify" vertical="center" wrapText="1"/>
    </xf>
    <xf numFmtId="179" fontId="20" fillId="0" borderId="3" xfId="1" applyNumberFormat="1" applyFont="1" applyBorder="1" applyAlignment="1" applyProtection="1">
      <alignment horizontal="center" vertical="center"/>
    </xf>
    <xf numFmtId="4" fontId="20" fillId="0" borderId="3" xfId="1" applyNumberFormat="1" applyFont="1" applyBorder="1" applyAlignment="1" applyProtection="1">
      <alignment horizontal="right" vertical="center"/>
    </xf>
    <xf numFmtId="0" fontId="20" fillId="0" borderId="3" xfId="0" applyFont="1" applyBorder="1" applyAlignment="1">
      <alignment horizontal="justify" vertical="center"/>
    </xf>
    <xf numFmtId="4" fontId="26" fillId="0" borderId="11" xfId="1" applyNumberFormat="1" applyFont="1" applyBorder="1" applyAlignment="1" applyProtection="1">
      <alignment horizontal="right" vertical="center"/>
    </xf>
    <xf numFmtId="0" fontId="26" fillId="0" borderId="3" xfId="0" applyFont="1" applyBorder="1" applyAlignment="1">
      <alignment horizontal="justify"/>
    </xf>
    <xf numFmtId="4" fontId="26" fillId="0" borderId="3" xfId="1" applyNumberFormat="1" applyFont="1" applyBorder="1" applyAlignment="1" applyProtection="1">
      <alignment horizontal="right" vertical="center"/>
    </xf>
    <xf numFmtId="0" fontId="16" fillId="0" borderId="0" xfId="0" applyFont="1"/>
    <xf numFmtId="0" fontId="16" fillId="0" borderId="0" xfId="0" applyFont="1" applyBorder="1" applyAlignment="1">
      <alignment horizontal="center" vertical="center"/>
    </xf>
    <xf numFmtId="0" fontId="24" fillId="0" borderId="0" xfId="0" applyFont="1" applyBorder="1" applyAlignment="1">
      <alignment horizontal="right" vertical="center"/>
    </xf>
    <xf numFmtId="0" fontId="22" fillId="0" borderId="0" xfId="0" applyFont="1" applyBorder="1" applyAlignment="1">
      <alignment horizontal="center" vertical="center"/>
    </xf>
    <xf numFmtId="0" fontId="27" fillId="0" borderId="13" xfId="0" applyFont="1" applyBorder="1" applyAlignment="1">
      <alignment horizontal="center" vertical="center" wrapText="1"/>
    </xf>
    <xf numFmtId="0" fontId="27" fillId="0" borderId="41" xfId="0" applyFont="1" applyBorder="1" applyAlignment="1">
      <alignment horizontal="center" vertical="center" wrapText="1"/>
    </xf>
    <xf numFmtId="0" fontId="27" fillId="0" borderId="42" xfId="0" applyFont="1" applyBorder="1" applyAlignment="1">
      <alignment horizontal="center" vertical="center" wrapText="1"/>
    </xf>
    <xf numFmtId="0" fontId="28" fillId="2" borderId="42" xfId="0" applyFont="1" applyFill="1" applyBorder="1" applyAlignment="1">
      <alignment horizontal="center" vertical="center" wrapText="1"/>
    </xf>
    <xf numFmtId="0" fontId="27" fillId="0" borderId="3" xfId="0" applyFont="1" applyBorder="1" applyAlignment="1">
      <alignment horizontal="center" vertical="center" wrapText="1"/>
    </xf>
    <xf numFmtId="0" fontId="27" fillId="0" borderId="16" xfId="0" applyFont="1" applyBorder="1" applyAlignment="1">
      <alignment horizontal="justify" vertical="center"/>
    </xf>
    <xf numFmtId="0" fontId="16" fillId="0" borderId="17" xfId="0" applyFont="1" applyBorder="1" applyAlignment="1">
      <alignment horizontal="center" vertical="center"/>
    </xf>
    <xf numFmtId="0" fontId="16" fillId="0" borderId="3" xfId="0" applyFont="1" applyBorder="1" applyAlignment="1">
      <alignment horizontal="justify" vertical="center" wrapText="1"/>
    </xf>
    <xf numFmtId="0" fontId="29" fillId="0" borderId="3" xfId="0" applyFont="1" applyBorder="1" applyAlignment="1">
      <alignment horizontal="center" vertical="center"/>
    </xf>
    <xf numFmtId="4" fontId="16" fillId="0" borderId="3" xfId="0" applyNumberFormat="1" applyFont="1" applyBorder="1" applyAlignment="1">
      <alignment horizontal="right" vertical="center" wrapText="1"/>
    </xf>
    <xf numFmtId="4" fontId="16" fillId="0" borderId="3" xfId="0" applyNumberFormat="1" applyFont="1" applyBorder="1" applyAlignment="1">
      <alignment vertical="center"/>
    </xf>
    <xf numFmtId="0" fontId="29" fillId="2" borderId="3" xfId="0" applyFont="1" applyFill="1" applyBorder="1" applyAlignment="1">
      <alignment horizontal="center" vertical="center"/>
    </xf>
    <xf numFmtId="0" fontId="16" fillId="2" borderId="3" xfId="0" applyFont="1" applyFill="1" applyBorder="1" applyAlignment="1">
      <alignment horizontal="justify" vertical="center" wrapText="1"/>
    </xf>
    <xf numFmtId="0" fontId="27" fillId="0" borderId="17" xfId="0" applyFont="1" applyBorder="1" applyAlignment="1">
      <alignment horizontal="justify" vertical="center"/>
    </xf>
    <xf numFmtId="4" fontId="27" fillId="0" borderId="3" xfId="0" applyNumberFormat="1" applyFont="1" applyBorder="1" applyAlignment="1">
      <alignment vertical="center"/>
    </xf>
    <xf numFmtId="0" fontId="29" fillId="0" borderId="3" xfId="0" applyFont="1" applyBorder="1" applyAlignment="1" applyProtection="1">
      <alignment horizontal="right" vertical="center"/>
    </xf>
    <xf numFmtId="3" fontId="29" fillId="2" borderId="3" xfId="0" applyNumberFormat="1" applyFont="1" applyFill="1" applyBorder="1" applyAlignment="1">
      <alignment horizontal="center" vertical="center"/>
    </xf>
    <xf numFmtId="0" fontId="28" fillId="2" borderId="43" xfId="0" applyFont="1" applyFill="1" applyBorder="1" applyAlignment="1">
      <alignment horizontal="center" vertical="center" wrapText="1"/>
    </xf>
    <xf numFmtId="0" fontId="27" fillId="0" borderId="15" xfId="0" applyFont="1" applyBorder="1" applyAlignment="1">
      <alignment horizontal="center" vertical="center" wrapText="1"/>
    </xf>
    <xf numFmtId="4" fontId="16" fillId="0" borderId="3" xfId="0" applyNumberFormat="1" applyFont="1" applyBorder="1" applyAlignment="1">
      <alignment horizontal="right" vertical="center"/>
    </xf>
    <xf numFmtId="4" fontId="16" fillId="0" borderId="15" xfId="0" applyNumberFormat="1" applyFont="1" applyBorder="1" applyAlignment="1">
      <alignment horizontal="right" vertical="center"/>
    </xf>
    <xf numFmtId="4" fontId="27" fillId="0" borderId="3" xfId="0" applyNumberFormat="1" applyFont="1" applyBorder="1" applyAlignment="1">
      <alignment horizontal="right" vertical="center"/>
    </xf>
    <xf numFmtId="4" fontId="27" fillId="0" borderId="15" xfId="0" applyNumberFormat="1" applyFont="1" applyBorder="1" applyAlignment="1">
      <alignment horizontal="center" vertical="center"/>
    </xf>
    <xf numFmtId="0" fontId="27" fillId="0" borderId="44" xfId="0" applyFont="1" applyBorder="1" applyAlignment="1">
      <alignment horizontal="center" vertical="center"/>
    </xf>
    <xf numFmtId="0" fontId="27" fillId="0" borderId="45" xfId="0" applyFont="1" applyBorder="1" applyAlignment="1">
      <alignment vertical="center"/>
    </xf>
    <xf numFmtId="4" fontId="27" fillId="0" borderId="46" xfId="0" applyNumberFormat="1" applyFont="1" applyBorder="1" applyAlignment="1">
      <alignment vertical="center"/>
    </xf>
    <xf numFmtId="4" fontId="27" fillId="0" borderId="19" xfId="0" applyNumberFormat="1" applyFont="1" applyBorder="1" applyAlignment="1">
      <alignment horizontal="center" vertical="center"/>
    </xf>
    <xf numFmtId="0" fontId="30" fillId="0" borderId="0" xfId="0" applyFont="1" applyAlignment="1">
      <alignment vertical="center"/>
    </xf>
    <xf numFmtId="0" fontId="31" fillId="0" borderId="0" xfId="0" applyFont="1" applyAlignment="1">
      <alignment vertical="center"/>
    </xf>
    <xf numFmtId="0" fontId="30" fillId="0" borderId="0" xfId="0" applyFont="1"/>
    <xf numFmtId="0" fontId="32" fillId="0" borderId="0" xfId="0" applyFont="1" applyBorder="1" applyAlignment="1">
      <alignment horizontal="center" vertical="center" wrapText="1"/>
    </xf>
    <xf numFmtId="0" fontId="33" fillId="0" borderId="0" xfId="0" applyFont="1" applyBorder="1" applyAlignment="1">
      <alignment horizontal="right" vertical="center"/>
    </xf>
    <xf numFmtId="0" fontId="31" fillId="0" borderId="0" xfId="0" applyFont="1" applyBorder="1" applyAlignment="1">
      <alignment horizontal="center" vertical="center"/>
    </xf>
    <xf numFmtId="0" fontId="34" fillId="0" borderId="13" xfId="0" applyFont="1" applyBorder="1" applyAlignment="1">
      <alignment horizontal="center" vertical="center" wrapText="1"/>
    </xf>
    <xf numFmtId="0" fontId="34" fillId="0" borderId="42" xfId="0" applyFont="1" applyBorder="1" applyAlignment="1">
      <alignment horizontal="center" vertical="center" wrapText="1"/>
    </xf>
    <xf numFmtId="0" fontId="35" fillId="2" borderId="42" xfId="0" applyFont="1" applyFill="1" applyBorder="1" applyAlignment="1">
      <alignment horizontal="center" vertical="center" wrapText="1"/>
    </xf>
    <xf numFmtId="0" fontId="34" fillId="0" borderId="43" xfId="0" applyFont="1" applyBorder="1" applyAlignment="1">
      <alignment horizontal="center" vertical="center" wrapText="1"/>
    </xf>
    <xf numFmtId="0" fontId="34" fillId="0" borderId="16" xfId="0" applyFont="1" applyBorder="1" applyAlignment="1">
      <alignment horizontal="justify" vertical="center"/>
    </xf>
    <xf numFmtId="0" fontId="31" fillId="0" borderId="17" xfId="0" applyFont="1" applyBorder="1" applyAlignment="1">
      <alignment horizontal="center" vertical="center"/>
    </xf>
    <xf numFmtId="0" fontId="36" fillId="0" borderId="3" xfId="0" applyFont="1" applyBorder="1" applyAlignment="1">
      <alignment horizontal="center" vertical="center" wrapText="1"/>
    </xf>
    <xf numFmtId="0" fontId="36" fillId="0" borderId="3" xfId="0" applyFont="1" applyBorder="1" applyAlignment="1">
      <alignment horizontal="justify" vertical="center" wrapText="1"/>
    </xf>
    <xf numFmtId="0" fontId="31" fillId="0" borderId="3" xfId="0" applyFont="1" applyBorder="1" applyAlignment="1">
      <alignment horizontal="center" vertical="center"/>
    </xf>
    <xf numFmtId="3" fontId="31" fillId="0" borderId="3" xfId="0" applyNumberFormat="1" applyFont="1" applyBorder="1" applyAlignment="1">
      <alignment horizontal="center" vertical="center"/>
    </xf>
    <xf numFmtId="4" fontId="31" fillId="0" borderId="3" xfId="0" applyNumberFormat="1" applyFont="1" applyBorder="1" applyAlignment="1">
      <alignment horizontal="right" vertical="center"/>
    </xf>
    <xf numFmtId="4" fontId="31" fillId="0" borderId="47" xfId="0" applyNumberFormat="1" applyFont="1" applyBorder="1" applyAlignment="1">
      <alignment horizontal="right" vertical="center"/>
    </xf>
    <xf numFmtId="0" fontId="31" fillId="2" borderId="3" xfId="0" applyFont="1" applyFill="1" applyBorder="1" applyAlignment="1">
      <alignment horizontal="center" vertical="center"/>
    </xf>
    <xf numFmtId="0" fontId="36" fillId="2" borderId="3" xfId="0" applyFont="1" applyFill="1" applyBorder="1" applyAlignment="1">
      <alignment horizontal="justify" vertical="center" wrapText="1"/>
    </xf>
    <xf numFmtId="0" fontId="34" fillId="0" borderId="17" xfId="0" applyFont="1" applyBorder="1" applyAlignment="1">
      <alignment horizontal="justify" vertical="center"/>
    </xf>
    <xf numFmtId="4" fontId="34" fillId="0" borderId="47" xfId="0" applyNumberFormat="1" applyFont="1" applyBorder="1" applyAlignment="1">
      <alignment horizontal="right" vertical="center"/>
    </xf>
    <xf numFmtId="4" fontId="34" fillId="0" borderId="15" xfId="0" applyNumberFormat="1" applyFont="1" applyBorder="1" applyAlignment="1">
      <alignment horizontal="right" vertical="center"/>
    </xf>
    <xf numFmtId="0" fontId="33" fillId="0" borderId="18" xfId="0" applyFont="1" applyBorder="1" applyAlignment="1">
      <alignment horizontal="justify" vertical="center"/>
    </xf>
    <xf numFmtId="4" fontId="34" fillId="0" borderId="19" xfId="0" applyNumberFormat="1" applyFont="1" applyBorder="1" applyAlignment="1">
      <alignment horizontal="right" vertical="center"/>
    </xf>
  </cellXfs>
  <cellStyles count="49">
    <cellStyle name="Normal" xfId="0" builtinId="0"/>
    <cellStyle name="Comma" xfId="1" builtinId="3"/>
    <cellStyle name="Comma [0]" xfId="2" builtinId="6"/>
    <cellStyle name="40% - Ênfase 4" xfId="3" builtinId="43"/>
    <cellStyle name="Porcentagem" xfId="4" builtinId="5"/>
    <cellStyle name="Célula Vinculada" xfId="5" builtinId="24"/>
    <cellStyle name="Célula de Verificação" xfId="6" builtinId="23"/>
    <cellStyle name="Moeda [0]" xfId="7" builtinId="7"/>
    <cellStyle name="20% - Ênfase 3" xfId="8" builtinId="38"/>
    <cellStyle name="Moeda" xfId="9" builtinId="4"/>
    <cellStyle name="Hyperlink seguido" xfId="10" builtinId="9"/>
    <cellStyle name="Hyperlink" xfId="11" builtinId="8"/>
    <cellStyle name="40% - Ênfase 2" xfId="12" builtinId="35"/>
    <cellStyle name="Observação" xfId="13" builtinId="10"/>
    <cellStyle name="40% - Ênfase 6" xfId="14" builtinId="51"/>
    <cellStyle name="Texto de Aviso" xfId="15" builtinId="11"/>
    <cellStyle name="Título" xfId="16" builtinId="15"/>
    <cellStyle name="Texto Explicativo" xfId="17" builtinId="53"/>
    <cellStyle name="Ênfase 3" xfId="18" builtinId="37"/>
    <cellStyle name="Título 1" xfId="19" builtinId="16"/>
    <cellStyle name="Ênfase 4" xfId="20" builtinId="41"/>
    <cellStyle name="Título 2" xfId="21" builtinId="17"/>
    <cellStyle name="Ênfase 5" xfId="22" builtinId="45"/>
    <cellStyle name="Título 3" xfId="23" builtinId="18"/>
    <cellStyle name="Ênfase 6" xfId="24" builtinId="49"/>
    <cellStyle name="Título 4" xfId="25" builtinId="19"/>
    <cellStyle name="Entrada" xfId="26" builtinId="20"/>
    <cellStyle name="Saída" xfId="27" builtinId="21"/>
    <cellStyle name="Cálculo" xfId="28" builtinId="22"/>
    <cellStyle name="Total" xfId="29" builtinId="25"/>
    <cellStyle name="40% - Ênfase 1" xfId="30" builtinId="31"/>
    <cellStyle name="Bom" xfId="31" builtinId="26"/>
    <cellStyle name="Ruim" xfId="32" builtinId="27"/>
    <cellStyle name="Neutro" xfId="33" builtinId="28"/>
    <cellStyle name="20% - Ênfase 5" xfId="34" builtinId="46"/>
    <cellStyle name="Ênfase 1" xfId="35" builtinId="29"/>
    <cellStyle name="20% - Ênfase 1" xfId="36" builtinId="30"/>
    <cellStyle name="60% - Ênfase 1" xfId="37" builtinId="32"/>
    <cellStyle name="20% - Ênfase 6" xfId="38" builtinId="50"/>
    <cellStyle name="Ênfase 2" xfId="39" builtinId="33"/>
    <cellStyle name="20% - Ênfase 2" xfId="40" builtinId="34"/>
    <cellStyle name="60% - Ênfase 2" xfId="41" builtinId="36"/>
    <cellStyle name="40% - Ênfase 3" xfId="42" builtinId="39"/>
    <cellStyle name="60% - Ênfase 3" xfId="43" builtinId="40"/>
    <cellStyle name="20% - Ênfase 4" xfId="44" builtinId="42"/>
    <cellStyle name="60% - Ênfase 4" xfId="45" builtinId="44"/>
    <cellStyle name="40% - Ênfase 5" xfId="46" builtinId="47"/>
    <cellStyle name="60% - Ênfase 5" xfId="47" builtinId="48"/>
    <cellStyle name="60% - Ênfase 6" xfId="48" builtinId="52"/>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5E0B4"/>
      <rgbColor rgb="00808080"/>
      <rgbColor rgb="009999FF"/>
      <rgbColor rgb="00CE181E"/>
      <rgbColor rgb="00FFFFCC"/>
      <rgbColor rgb="00CCFFFF"/>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2D050"/>
      <rgbColor rgb="00FFCC00"/>
      <rgbColor rgb="00FF9900"/>
      <rgbColor rgb="00FF6600"/>
      <rgbColor rgb="00558ED5"/>
      <rgbColor rgb="00969696"/>
      <rgbColor rgb="00003366"/>
      <rgbColor rgb="00339966"/>
      <rgbColor rgb="00003300"/>
      <rgbColor rgb="00333300"/>
      <rgbColor rgb="00BA131A"/>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0" Type="http://schemas.openxmlformats.org/officeDocument/2006/relationships/sharedStrings" Target="sharedStrings.xml"/><Relationship Id="rId4" Type="http://schemas.openxmlformats.org/officeDocument/2006/relationships/worksheet" Target="worksheets/sheet4.xml"/><Relationship Id="rId39" Type="http://schemas.openxmlformats.org/officeDocument/2006/relationships/styles" Target="styles.xml"/><Relationship Id="rId38" Type="http://schemas.openxmlformats.org/officeDocument/2006/relationships/theme" Target="theme/theme1.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1641475</xdr:colOff>
      <xdr:row>0</xdr:row>
      <xdr:rowOff>92710</xdr:rowOff>
    </xdr:from>
    <xdr:to>
      <xdr:col>1</xdr:col>
      <xdr:colOff>3358690</xdr:colOff>
      <xdr:row>0</xdr:row>
      <xdr:rowOff>802270</xdr:rowOff>
    </xdr:to>
    <xdr:pic>
      <xdr:nvPicPr>
        <xdr:cNvPr id="2" name="Imagem 1"/>
        <xdr:cNvPicPr/>
      </xdr:nvPicPr>
      <xdr:blipFill>
        <a:blip r:embed="rId1"/>
        <a:stretch>
          <a:fillRect/>
        </a:stretch>
      </xdr:blipFill>
      <xdr:spPr>
        <a:xfrm>
          <a:off x="2470150" y="92710"/>
          <a:ext cx="1717040" cy="709295"/>
        </a:xfrm>
        <a:prstGeom prst="rect">
          <a:avLst/>
        </a:prstGeom>
        <a:ln>
          <a:noFill/>
        </a:ln>
      </xdr:spPr>
    </xdr:pic>
    <xdr:clientData/>
  </xdr:twoCellAnchor>
</xdr:wsDr>
</file>

<file path=xl/drawings/drawing1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249555</xdr:colOff>
      <xdr:row>0</xdr:row>
      <xdr:rowOff>99695</xdr:rowOff>
    </xdr:from>
    <xdr:to>
      <xdr:col>4</xdr:col>
      <xdr:colOff>1302915</xdr:colOff>
      <xdr:row>0</xdr:row>
      <xdr:rowOff>879095</xdr:rowOff>
    </xdr:to>
    <xdr:pic>
      <xdr:nvPicPr>
        <xdr:cNvPr id="9" name="Imagem 2"/>
        <xdr:cNvPicPr/>
      </xdr:nvPicPr>
      <xdr:blipFill>
        <a:blip r:embed="rId1"/>
        <a:stretch>
          <a:fillRect/>
        </a:stretch>
      </xdr:blipFill>
      <xdr:spPr>
        <a:xfrm>
          <a:off x="3897630" y="99695"/>
          <a:ext cx="2262505" cy="779145"/>
        </a:xfrm>
        <a:prstGeom prst="rect">
          <a:avLst/>
        </a:prstGeom>
        <a:ln>
          <a:noFill/>
        </a:ln>
      </xdr:spPr>
    </xdr:pic>
    <xdr:clientData/>
  </xdr:twoCellAnchor>
</xdr:wsDr>
</file>

<file path=xl/drawings/drawing1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294005</xdr:colOff>
      <xdr:row>0</xdr:row>
      <xdr:rowOff>106045</xdr:rowOff>
    </xdr:from>
    <xdr:to>
      <xdr:col>4</xdr:col>
      <xdr:colOff>1347365</xdr:colOff>
      <xdr:row>0</xdr:row>
      <xdr:rowOff>885445</xdr:rowOff>
    </xdr:to>
    <xdr:pic>
      <xdr:nvPicPr>
        <xdr:cNvPr id="10" name="Imagem 2"/>
        <xdr:cNvPicPr/>
      </xdr:nvPicPr>
      <xdr:blipFill>
        <a:blip r:embed="rId1"/>
        <a:stretch>
          <a:fillRect/>
        </a:stretch>
      </xdr:blipFill>
      <xdr:spPr>
        <a:xfrm>
          <a:off x="3942080" y="106045"/>
          <a:ext cx="2262505" cy="779145"/>
        </a:xfrm>
        <a:prstGeom prst="rect">
          <a:avLst/>
        </a:prstGeom>
        <a:ln>
          <a:noFill/>
        </a:ln>
      </xdr:spPr>
    </xdr:pic>
    <xdr:clientData/>
  </xdr:twoCellAnchor>
</xdr:wsDr>
</file>

<file path=xl/drawings/drawing1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230505</xdr:colOff>
      <xdr:row>0</xdr:row>
      <xdr:rowOff>118745</xdr:rowOff>
    </xdr:from>
    <xdr:to>
      <xdr:col>4</xdr:col>
      <xdr:colOff>1283865</xdr:colOff>
      <xdr:row>0</xdr:row>
      <xdr:rowOff>898145</xdr:rowOff>
    </xdr:to>
    <xdr:pic>
      <xdr:nvPicPr>
        <xdr:cNvPr id="11" name="Imagem 2"/>
        <xdr:cNvPicPr/>
      </xdr:nvPicPr>
      <xdr:blipFill>
        <a:blip r:embed="rId1"/>
        <a:stretch>
          <a:fillRect/>
        </a:stretch>
      </xdr:blipFill>
      <xdr:spPr>
        <a:xfrm>
          <a:off x="3878580" y="118745"/>
          <a:ext cx="2262505" cy="779145"/>
        </a:xfrm>
        <a:prstGeom prst="rect">
          <a:avLst/>
        </a:prstGeom>
        <a:ln>
          <a:noFill/>
        </a:ln>
      </xdr:spPr>
    </xdr:pic>
    <xdr:clientData/>
  </xdr:twoCellAnchor>
</xdr:wsDr>
</file>

<file path=xl/drawings/drawing1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294005</xdr:colOff>
      <xdr:row>0</xdr:row>
      <xdr:rowOff>131445</xdr:rowOff>
    </xdr:from>
    <xdr:to>
      <xdr:col>4</xdr:col>
      <xdr:colOff>1242605</xdr:colOff>
      <xdr:row>0</xdr:row>
      <xdr:rowOff>910845</xdr:rowOff>
    </xdr:to>
    <xdr:pic>
      <xdr:nvPicPr>
        <xdr:cNvPr id="12" name="Imagem 2"/>
        <xdr:cNvPicPr/>
      </xdr:nvPicPr>
      <xdr:blipFill>
        <a:blip r:embed="rId1"/>
        <a:stretch>
          <a:fillRect/>
        </a:stretch>
      </xdr:blipFill>
      <xdr:spPr>
        <a:xfrm>
          <a:off x="3942080" y="131445"/>
          <a:ext cx="2262505" cy="779145"/>
        </a:xfrm>
        <a:prstGeom prst="rect">
          <a:avLst/>
        </a:prstGeom>
        <a:ln>
          <a:noFill/>
        </a:ln>
      </xdr:spPr>
    </xdr:pic>
    <xdr:clientData/>
  </xdr:twoCellAnchor>
</xdr:wsDr>
</file>

<file path=xl/drawings/drawing1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916305</xdr:colOff>
      <xdr:row>0</xdr:row>
      <xdr:rowOff>106045</xdr:rowOff>
    </xdr:from>
    <xdr:to>
      <xdr:col>4</xdr:col>
      <xdr:colOff>1969665</xdr:colOff>
      <xdr:row>0</xdr:row>
      <xdr:rowOff>885445</xdr:rowOff>
    </xdr:to>
    <xdr:pic>
      <xdr:nvPicPr>
        <xdr:cNvPr id="13" name="Imagem 2"/>
        <xdr:cNvPicPr/>
      </xdr:nvPicPr>
      <xdr:blipFill>
        <a:blip r:embed="rId1"/>
        <a:stretch>
          <a:fillRect/>
        </a:stretch>
      </xdr:blipFill>
      <xdr:spPr>
        <a:xfrm>
          <a:off x="4564380" y="106045"/>
          <a:ext cx="2262505" cy="779145"/>
        </a:xfrm>
        <a:prstGeom prst="rect">
          <a:avLst/>
        </a:prstGeom>
        <a:ln>
          <a:noFill/>
        </a:ln>
      </xdr:spPr>
    </xdr:pic>
    <xdr:clientData/>
  </xdr:twoCellAnchor>
</xdr:wsDr>
</file>

<file path=xl/drawings/drawing1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243205</xdr:colOff>
      <xdr:row>0</xdr:row>
      <xdr:rowOff>156845</xdr:rowOff>
    </xdr:from>
    <xdr:to>
      <xdr:col>4</xdr:col>
      <xdr:colOff>1296565</xdr:colOff>
      <xdr:row>0</xdr:row>
      <xdr:rowOff>936245</xdr:rowOff>
    </xdr:to>
    <xdr:pic>
      <xdr:nvPicPr>
        <xdr:cNvPr id="14" name="Imagem 2"/>
        <xdr:cNvPicPr/>
      </xdr:nvPicPr>
      <xdr:blipFill>
        <a:blip r:embed="rId1"/>
        <a:stretch>
          <a:fillRect/>
        </a:stretch>
      </xdr:blipFill>
      <xdr:spPr>
        <a:xfrm>
          <a:off x="3891280" y="156845"/>
          <a:ext cx="2262505" cy="779145"/>
        </a:xfrm>
        <a:prstGeom prst="rect">
          <a:avLst/>
        </a:prstGeom>
        <a:ln>
          <a:noFill/>
        </a:ln>
      </xdr:spPr>
    </xdr:pic>
    <xdr:clientData/>
  </xdr:twoCellAnchor>
</xdr:wsDr>
</file>

<file path=xl/drawings/drawing1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408305</xdr:colOff>
      <xdr:row>0</xdr:row>
      <xdr:rowOff>93345</xdr:rowOff>
    </xdr:from>
    <xdr:to>
      <xdr:col>4</xdr:col>
      <xdr:colOff>1461665</xdr:colOff>
      <xdr:row>0</xdr:row>
      <xdr:rowOff>872745</xdr:rowOff>
    </xdr:to>
    <xdr:pic>
      <xdr:nvPicPr>
        <xdr:cNvPr id="15" name="Imagem 2"/>
        <xdr:cNvPicPr/>
      </xdr:nvPicPr>
      <xdr:blipFill>
        <a:blip r:embed="rId1"/>
        <a:stretch>
          <a:fillRect/>
        </a:stretch>
      </xdr:blipFill>
      <xdr:spPr>
        <a:xfrm>
          <a:off x="4056380" y="93345"/>
          <a:ext cx="2262505" cy="779145"/>
        </a:xfrm>
        <a:prstGeom prst="rect">
          <a:avLst/>
        </a:prstGeom>
        <a:ln>
          <a:noFill/>
        </a:ln>
      </xdr:spPr>
    </xdr:pic>
    <xdr:clientData/>
  </xdr:twoCellAnchor>
</xdr:wsDr>
</file>

<file path=xl/drawings/drawing1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344880</xdr:colOff>
      <xdr:row>0</xdr:row>
      <xdr:rowOff>4320</xdr:rowOff>
    </xdr:from>
    <xdr:to>
      <xdr:col>4</xdr:col>
      <xdr:colOff>1398240</xdr:colOff>
      <xdr:row>0</xdr:row>
      <xdr:rowOff>783720</xdr:rowOff>
    </xdr:to>
    <xdr:pic>
      <xdr:nvPicPr>
        <xdr:cNvPr id="16" name="Imagem 2"/>
        <xdr:cNvPicPr/>
      </xdr:nvPicPr>
      <xdr:blipFill>
        <a:blip r:embed="rId1"/>
        <a:stretch>
          <a:fillRect/>
        </a:stretch>
      </xdr:blipFill>
      <xdr:spPr>
        <a:xfrm>
          <a:off x="3992880" y="3810"/>
          <a:ext cx="2262505" cy="779780"/>
        </a:xfrm>
        <a:prstGeom prst="rect">
          <a:avLst/>
        </a:prstGeom>
        <a:ln>
          <a:noFill/>
        </a:ln>
      </xdr:spPr>
    </xdr:pic>
    <xdr:clientData/>
  </xdr:twoCellAnchor>
  <xdr:twoCellAnchor editAs="oneCell">
    <xdr:from>
      <xdr:col>3</xdr:col>
      <xdr:colOff>446405</xdr:colOff>
      <xdr:row>0</xdr:row>
      <xdr:rowOff>106045</xdr:rowOff>
    </xdr:from>
    <xdr:to>
      <xdr:col>4</xdr:col>
      <xdr:colOff>1499765</xdr:colOff>
      <xdr:row>0</xdr:row>
      <xdr:rowOff>885445</xdr:rowOff>
    </xdr:to>
    <xdr:pic>
      <xdr:nvPicPr>
        <xdr:cNvPr id="17" name="Imagem 3"/>
        <xdr:cNvPicPr/>
      </xdr:nvPicPr>
      <xdr:blipFill>
        <a:blip r:embed="rId1"/>
        <a:stretch>
          <a:fillRect/>
        </a:stretch>
      </xdr:blipFill>
      <xdr:spPr>
        <a:xfrm>
          <a:off x="4094480" y="106045"/>
          <a:ext cx="2262505" cy="779145"/>
        </a:xfrm>
        <a:prstGeom prst="rect">
          <a:avLst/>
        </a:prstGeom>
        <a:ln>
          <a:noFill/>
        </a:ln>
      </xdr:spPr>
    </xdr:pic>
    <xdr:clientData/>
  </xdr:twoCellAnchor>
</xdr:wsDr>
</file>

<file path=xl/drawings/drawing1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344805</xdr:colOff>
      <xdr:row>0</xdr:row>
      <xdr:rowOff>67945</xdr:rowOff>
    </xdr:from>
    <xdr:to>
      <xdr:col>4</xdr:col>
      <xdr:colOff>1398165</xdr:colOff>
      <xdr:row>0</xdr:row>
      <xdr:rowOff>847345</xdr:rowOff>
    </xdr:to>
    <xdr:pic>
      <xdr:nvPicPr>
        <xdr:cNvPr id="18" name="Imagem 2"/>
        <xdr:cNvPicPr/>
      </xdr:nvPicPr>
      <xdr:blipFill>
        <a:blip r:embed="rId1"/>
        <a:stretch>
          <a:fillRect/>
        </a:stretch>
      </xdr:blipFill>
      <xdr:spPr>
        <a:xfrm>
          <a:off x="3992880" y="67945"/>
          <a:ext cx="2262505" cy="779145"/>
        </a:xfrm>
        <a:prstGeom prst="rect">
          <a:avLst/>
        </a:prstGeom>
        <a:ln>
          <a:noFill/>
        </a:ln>
      </xdr:spPr>
    </xdr:pic>
    <xdr:clientData/>
  </xdr:twoCellAnchor>
</xdr:wsDr>
</file>

<file path=xl/drawings/drawing1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306705</xdr:colOff>
      <xdr:row>0</xdr:row>
      <xdr:rowOff>131445</xdr:rowOff>
    </xdr:from>
    <xdr:to>
      <xdr:col>4</xdr:col>
      <xdr:colOff>1360065</xdr:colOff>
      <xdr:row>0</xdr:row>
      <xdr:rowOff>910845</xdr:rowOff>
    </xdr:to>
    <xdr:pic>
      <xdr:nvPicPr>
        <xdr:cNvPr id="19" name="Imagem 2"/>
        <xdr:cNvPicPr/>
      </xdr:nvPicPr>
      <xdr:blipFill>
        <a:blip r:embed="rId1"/>
        <a:stretch>
          <a:fillRect/>
        </a:stretch>
      </xdr:blipFill>
      <xdr:spPr>
        <a:xfrm>
          <a:off x="3954780" y="131445"/>
          <a:ext cx="2262505" cy="779145"/>
        </a:xfrm>
        <a:prstGeom prst="rect">
          <a:avLst/>
        </a:prstGeom>
        <a:ln>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xdr:col>
      <xdr:colOff>889000</xdr:colOff>
      <xdr:row>0</xdr:row>
      <xdr:rowOff>66675</xdr:rowOff>
    </xdr:from>
    <xdr:to>
      <xdr:col>3</xdr:col>
      <xdr:colOff>812800</xdr:colOff>
      <xdr:row>0</xdr:row>
      <xdr:rowOff>786975</xdr:rowOff>
    </xdr:to>
    <xdr:pic>
      <xdr:nvPicPr>
        <xdr:cNvPr id="2" name="Imagem 1"/>
        <xdr:cNvPicPr/>
      </xdr:nvPicPr>
      <xdr:blipFill>
        <a:blip r:embed="rId1"/>
        <a:stretch>
          <a:fillRect/>
        </a:stretch>
      </xdr:blipFill>
      <xdr:spPr>
        <a:xfrm>
          <a:off x="4422775" y="66675"/>
          <a:ext cx="2733675" cy="720090"/>
        </a:xfrm>
        <a:prstGeom prst="rect">
          <a:avLst/>
        </a:prstGeom>
        <a:ln>
          <a:noFill/>
        </a:ln>
      </xdr:spPr>
    </xdr:pic>
    <xdr:clientData/>
  </xdr:twoCellAnchor>
</xdr:wsDr>
</file>

<file path=xl/drawings/drawing2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243205</xdr:colOff>
      <xdr:row>0</xdr:row>
      <xdr:rowOff>106045</xdr:rowOff>
    </xdr:from>
    <xdr:to>
      <xdr:col>4</xdr:col>
      <xdr:colOff>1296565</xdr:colOff>
      <xdr:row>0</xdr:row>
      <xdr:rowOff>885445</xdr:rowOff>
    </xdr:to>
    <xdr:pic>
      <xdr:nvPicPr>
        <xdr:cNvPr id="20" name="Imagem 2"/>
        <xdr:cNvPicPr/>
      </xdr:nvPicPr>
      <xdr:blipFill>
        <a:blip r:embed="rId1"/>
        <a:stretch>
          <a:fillRect/>
        </a:stretch>
      </xdr:blipFill>
      <xdr:spPr>
        <a:xfrm>
          <a:off x="3891280" y="106045"/>
          <a:ext cx="2262505" cy="779145"/>
        </a:xfrm>
        <a:prstGeom prst="rect">
          <a:avLst/>
        </a:prstGeom>
        <a:ln>
          <a:noFill/>
        </a:ln>
      </xdr:spPr>
    </xdr:pic>
    <xdr:clientData/>
  </xdr:twoCellAnchor>
</xdr:wsDr>
</file>

<file path=xl/drawings/drawing2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255905</xdr:colOff>
      <xdr:row>0</xdr:row>
      <xdr:rowOff>131445</xdr:rowOff>
    </xdr:from>
    <xdr:to>
      <xdr:col>4</xdr:col>
      <xdr:colOff>1309265</xdr:colOff>
      <xdr:row>0</xdr:row>
      <xdr:rowOff>910845</xdr:rowOff>
    </xdr:to>
    <xdr:pic>
      <xdr:nvPicPr>
        <xdr:cNvPr id="21" name="Imagem 2"/>
        <xdr:cNvPicPr/>
      </xdr:nvPicPr>
      <xdr:blipFill>
        <a:blip r:embed="rId1"/>
        <a:stretch>
          <a:fillRect/>
        </a:stretch>
      </xdr:blipFill>
      <xdr:spPr>
        <a:xfrm>
          <a:off x="3903980" y="131445"/>
          <a:ext cx="2262505" cy="779145"/>
        </a:xfrm>
        <a:prstGeom prst="rect">
          <a:avLst/>
        </a:prstGeom>
        <a:ln>
          <a:noFill/>
        </a:ln>
      </xdr:spPr>
    </xdr:pic>
    <xdr:clientData/>
  </xdr:twoCellAnchor>
</xdr:wsDr>
</file>

<file path=xl/drawings/drawing22.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332105</xdr:colOff>
      <xdr:row>0</xdr:row>
      <xdr:rowOff>144145</xdr:rowOff>
    </xdr:from>
    <xdr:to>
      <xdr:col>4</xdr:col>
      <xdr:colOff>1385465</xdr:colOff>
      <xdr:row>0</xdr:row>
      <xdr:rowOff>923545</xdr:rowOff>
    </xdr:to>
    <xdr:pic>
      <xdr:nvPicPr>
        <xdr:cNvPr id="22" name="Imagem 2"/>
        <xdr:cNvPicPr/>
      </xdr:nvPicPr>
      <xdr:blipFill>
        <a:blip r:embed="rId1"/>
        <a:stretch>
          <a:fillRect/>
        </a:stretch>
      </xdr:blipFill>
      <xdr:spPr>
        <a:xfrm>
          <a:off x="3980180" y="144145"/>
          <a:ext cx="2262505" cy="779145"/>
        </a:xfrm>
        <a:prstGeom prst="rect">
          <a:avLst/>
        </a:prstGeom>
        <a:ln>
          <a:noFill/>
        </a:ln>
      </xdr:spPr>
    </xdr:pic>
    <xdr:clientData/>
  </xdr:twoCellAnchor>
</xdr:wsDr>
</file>

<file path=xl/drawings/drawing23.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2800350</xdr:colOff>
      <xdr:row>0</xdr:row>
      <xdr:rowOff>55245</xdr:rowOff>
    </xdr:from>
    <xdr:to>
      <xdr:col>4</xdr:col>
      <xdr:colOff>941100</xdr:colOff>
      <xdr:row>0</xdr:row>
      <xdr:rowOff>834645</xdr:rowOff>
    </xdr:to>
    <xdr:pic>
      <xdr:nvPicPr>
        <xdr:cNvPr id="23" name="Imagem 2"/>
        <xdr:cNvPicPr/>
      </xdr:nvPicPr>
      <xdr:blipFill>
        <a:blip r:embed="rId1"/>
        <a:stretch>
          <a:fillRect/>
        </a:stretch>
      </xdr:blipFill>
      <xdr:spPr>
        <a:xfrm>
          <a:off x="4029075" y="55245"/>
          <a:ext cx="2188845" cy="779145"/>
        </a:xfrm>
        <a:prstGeom prst="rect">
          <a:avLst/>
        </a:prstGeom>
        <a:ln>
          <a:noFill/>
        </a:ln>
      </xdr:spPr>
    </xdr:pic>
    <xdr:clientData/>
  </xdr:twoCellAnchor>
</xdr:wsDr>
</file>

<file path=xl/drawings/drawing24.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44450</xdr:colOff>
      <xdr:row>0</xdr:row>
      <xdr:rowOff>67945</xdr:rowOff>
    </xdr:from>
    <xdr:to>
      <xdr:col>4</xdr:col>
      <xdr:colOff>1023650</xdr:colOff>
      <xdr:row>0</xdr:row>
      <xdr:rowOff>847345</xdr:rowOff>
    </xdr:to>
    <xdr:pic>
      <xdr:nvPicPr>
        <xdr:cNvPr id="24" name="Imagem 2"/>
        <xdr:cNvPicPr/>
      </xdr:nvPicPr>
      <xdr:blipFill>
        <a:blip r:embed="rId1"/>
        <a:stretch>
          <a:fillRect/>
        </a:stretch>
      </xdr:blipFill>
      <xdr:spPr>
        <a:xfrm>
          <a:off x="4111625" y="67945"/>
          <a:ext cx="2188845" cy="779145"/>
        </a:xfrm>
        <a:prstGeom prst="rect">
          <a:avLst/>
        </a:prstGeom>
        <a:ln>
          <a:noFill/>
        </a:ln>
      </xdr:spPr>
    </xdr:pic>
    <xdr:clientData/>
  </xdr:twoCellAnchor>
</xdr:wsDr>
</file>

<file path=xl/drawings/drawing2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144145</xdr:rowOff>
    </xdr:from>
    <xdr:to>
      <xdr:col>4</xdr:col>
      <xdr:colOff>979200</xdr:colOff>
      <xdr:row>0</xdr:row>
      <xdr:rowOff>923545</xdr:rowOff>
    </xdr:to>
    <xdr:pic>
      <xdr:nvPicPr>
        <xdr:cNvPr id="25" name="Imagem 2"/>
        <xdr:cNvPicPr/>
      </xdr:nvPicPr>
      <xdr:blipFill>
        <a:blip r:embed="rId1"/>
        <a:stretch>
          <a:fillRect/>
        </a:stretch>
      </xdr:blipFill>
      <xdr:spPr>
        <a:xfrm>
          <a:off x="3946525" y="144145"/>
          <a:ext cx="2188845" cy="779145"/>
        </a:xfrm>
        <a:prstGeom prst="rect">
          <a:avLst/>
        </a:prstGeom>
        <a:ln>
          <a:noFill/>
        </a:ln>
      </xdr:spPr>
    </xdr:pic>
    <xdr:clientData/>
  </xdr:twoCellAnchor>
</xdr:wsDr>
</file>

<file path=xl/drawings/drawing2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57150</xdr:colOff>
      <xdr:row>0</xdr:row>
      <xdr:rowOff>144145</xdr:rowOff>
    </xdr:from>
    <xdr:to>
      <xdr:col>4</xdr:col>
      <xdr:colOff>1036350</xdr:colOff>
      <xdr:row>0</xdr:row>
      <xdr:rowOff>923545</xdr:rowOff>
    </xdr:to>
    <xdr:pic>
      <xdr:nvPicPr>
        <xdr:cNvPr id="26" name="Imagem 2"/>
        <xdr:cNvPicPr/>
      </xdr:nvPicPr>
      <xdr:blipFill>
        <a:blip r:embed="rId1"/>
        <a:stretch>
          <a:fillRect/>
        </a:stretch>
      </xdr:blipFill>
      <xdr:spPr>
        <a:xfrm>
          <a:off x="3978275" y="144145"/>
          <a:ext cx="2188845" cy="779145"/>
        </a:xfrm>
        <a:prstGeom prst="rect">
          <a:avLst/>
        </a:prstGeom>
        <a:ln>
          <a:noFill/>
        </a:ln>
      </xdr:spPr>
    </xdr:pic>
    <xdr:clientData/>
  </xdr:twoCellAnchor>
</xdr:wsDr>
</file>

<file path=xl/drawings/drawing2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307340</xdr:colOff>
      <xdr:row>0</xdr:row>
      <xdr:rowOff>55245</xdr:rowOff>
    </xdr:from>
    <xdr:to>
      <xdr:col>4</xdr:col>
      <xdr:colOff>1347380</xdr:colOff>
      <xdr:row>0</xdr:row>
      <xdr:rowOff>834645</xdr:rowOff>
    </xdr:to>
    <xdr:pic>
      <xdr:nvPicPr>
        <xdr:cNvPr id="27" name="Imagem 2"/>
        <xdr:cNvPicPr/>
      </xdr:nvPicPr>
      <xdr:blipFill>
        <a:blip r:embed="rId1"/>
        <a:stretch>
          <a:fillRect/>
        </a:stretch>
      </xdr:blipFill>
      <xdr:spPr>
        <a:xfrm>
          <a:off x="3726815" y="55245"/>
          <a:ext cx="2249170" cy="779145"/>
        </a:xfrm>
        <a:prstGeom prst="rect">
          <a:avLst/>
        </a:prstGeom>
        <a:ln>
          <a:noFill/>
        </a:ln>
      </xdr:spPr>
    </xdr:pic>
    <xdr:clientData/>
  </xdr:twoCellAnchor>
</xdr:wsDr>
</file>

<file path=xl/drawings/drawing2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93345</xdr:rowOff>
    </xdr:from>
    <xdr:to>
      <xdr:col>4</xdr:col>
      <xdr:colOff>979200</xdr:colOff>
      <xdr:row>0</xdr:row>
      <xdr:rowOff>872745</xdr:rowOff>
    </xdr:to>
    <xdr:pic>
      <xdr:nvPicPr>
        <xdr:cNvPr id="28" name="Imagem 2"/>
        <xdr:cNvPicPr/>
      </xdr:nvPicPr>
      <xdr:blipFill>
        <a:blip r:embed="rId1"/>
        <a:stretch>
          <a:fillRect/>
        </a:stretch>
      </xdr:blipFill>
      <xdr:spPr>
        <a:xfrm>
          <a:off x="4067175" y="93345"/>
          <a:ext cx="2188845" cy="779145"/>
        </a:xfrm>
        <a:prstGeom prst="rect">
          <a:avLst/>
        </a:prstGeom>
        <a:ln>
          <a:noFill/>
        </a:ln>
      </xdr:spPr>
    </xdr:pic>
    <xdr:clientData/>
  </xdr:twoCellAnchor>
</xdr:wsDr>
</file>

<file path=xl/drawings/drawing2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31750</xdr:colOff>
      <xdr:row>0</xdr:row>
      <xdr:rowOff>106045</xdr:rowOff>
    </xdr:from>
    <xdr:to>
      <xdr:col>4</xdr:col>
      <xdr:colOff>1010950</xdr:colOff>
      <xdr:row>0</xdr:row>
      <xdr:rowOff>885445</xdr:rowOff>
    </xdr:to>
    <xdr:pic>
      <xdr:nvPicPr>
        <xdr:cNvPr id="29" name="Imagem 2"/>
        <xdr:cNvPicPr/>
      </xdr:nvPicPr>
      <xdr:blipFill>
        <a:blip r:embed="rId1"/>
        <a:stretch>
          <a:fillRect/>
        </a:stretch>
      </xdr:blipFill>
      <xdr:spPr>
        <a:xfrm>
          <a:off x="4098925" y="106045"/>
          <a:ext cx="2188845" cy="779145"/>
        </a:xfrm>
        <a:prstGeom prst="rect">
          <a:avLst/>
        </a:prstGeom>
        <a:ln>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323850</xdr:colOff>
      <xdr:row>0</xdr:row>
      <xdr:rowOff>131445</xdr:rowOff>
    </xdr:from>
    <xdr:to>
      <xdr:col>4</xdr:col>
      <xdr:colOff>1400970</xdr:colOff>
      <xdr:row>0</xdr:row>
      <xdr:rowOff>910845</xdr:rowOff>
    </xdr:to>
    <xdr:pic>
      <xdr:nvPicPr>
        <xdr:cNvPr id="2" name="Imagem 1"/>
        <xdr:cNvPicPr/>
      </xdr:nvPicPr>
      <xdr:blipFill>
        <a:blip r:embed="rId1"/>
        <a:stretch>
          <a:fillRect/>
        </a:stretch>
      </xdr:blipFill>
      <xdr:spPr>
        <a:xfrm>
          <a:off x="3924300" y="131445"/>
          <a:ext cx="2277110" cy="779145"/>
        </a:xfrm>
        <a:prstGeom prst="rect">
          <a:avLst/>
        </a:prstGeom>
        <a:ln>
          <a:noFill/>
        </a:ln>
      </xdr:spPr>
    </xdr:pic>
    <xdr:clientData/>
  </xdr:twoCellAnchor>
</xdr:wsDr>
</file>

<file path=xl/drawings/drawing30.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0</xdr:row>
      <xdr:rowOff>118745</xdr:rowOff>
    </xdr:from>
    <xdr:to>
      <xdr:col>4</xdr:col>
      <xdr:colOff>664560</xdr:colOff>
      <xdr:row>0</xdr:row>
      <xdr:rowOff>898145</xdr:rowOff>
    </xdr:to>
    <xdr:pic>
      <xdr:nvPicPr>
        <xdr:cNvPr id="30" name="Imagem 2"/>
        <xdr:cNvPicPr/>
      </xdr:nvPicPr>
      <xdr:blipFill>
        <a:blip r:embed="rId1"/>
        <a:stretch>
          <a:fillRect/>
        </a:stretch>
      </xdr:blipFill>
      <xdr:spPr>
        <a:xfrm>
          <a:off x="4552950" y="118745"/>
          <a:ext cx="2188210" cy="779145"/>
        </a:xfrm>
        <a:prstGeom prst="rect">
          <a:avLst/>
        </a:prstGeom>
        <a:ln>
          <a:noFill/>
        </a:ln>
      </xdr:spPr>
    </xdr:pic>
    <xdr:clientData/>
  </xdr:twoCellAnchor>
</xdr:wsDr>
</file>

<file path=xl/drawings/drawing3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2762250</xdr:colOff>
      <xdr:row>0</xdr:row>
      <xdr:rowOff>118745</xdr:rowOff>
    </xdr:from>
    <xdr:to>
      <xdr:col>4</xdr:col>
      <xdr:colOff>845760</xdr:colOff>
      <xdr:row>0</xdr:row>
      <xdr:rowOff>898145</xdr:rowOff>
    </xdr:to>
    <xdr:pic>
      <xdr:nvPicPr>
        <xdr:cNvPr id="31" name="Imagem 2"/>
        <xdr:cNvPicPr/>
      </xdr:nvPicPr>
      <xdr:blipFill>
        <a:blip r:embed="rId1"/>
        <a:stretch>
          <a:fillRect/>
        </a:stretch>
      </xdr:blipFill>
      <xdr:spPr>
        <a:xfrm>
          <a:off x="4210050" y="118745"/>
          <a:ext cx="2188210" cy="779145"/>
        </a:xfrm>
        <a:prstGeom prst="rect">
          <a:avLst/>
        </a:prstGeom>
        <a:ln>
          <a:noFill/>
        </a:ln>
      </xdr:spPr>
    </xdr:pic>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3227705</xdr:colOff>
      <xdr:row>0</xdr:row>
      <xdr:rowOff>118745</xdr:rowOff>
    </xdr:from>
    <xdr:to>
      <xdr:col>4</xdr:col>
      <xdr:colOff>813965</xdr:colOff>
      <xdr:row>0</xdr:row>
      <xdr:rowOff>898145</xdr:rowOff>
    </xdr:to>
    <xdr:pic>
      <xdr:nvPicPr>
        <xdr:cNvPr id="2" name="Imagem 2"/>
        <xdr:cNvPicPr/>
      </xdr:nvPicPr>
      <xdr:blipFill>
        <a:blip r:embed="rId1"/>
        <a:stretch>
          <a:fillRect/>
        </a:stretch>
      </xdr:blipFill>
      <xdr:spPr>
        <a:xfrm>
          <a:off x="4456430" y="118745"/>
          <a:ext cx="2262505" cy="779145"/>
        </a:xfrm>
        <a:prstGeom prst="rect">
          <a:avLst/>
        </a:prstGeom>
        <a:ln>
          <a:noFill/>
        </a:ln>
      </xdr:spPr>
    </xdr:pic>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138430</xdr:colOff>
      <xdr:row>0</xdr:row>
      <xdr:rowOff>131445</xdr:rowOff>
    </xdr:from>
    <xdr:to>
      <xdr:col>4</xdr:col>
      <xdr:colOff>1204390</xdr:colOff>
      <xdr:row>0</xdr:row>
      <xdr:rowOff>910845</xdr:rowOff>
    </xdr:to>
    <xdr:pic>
      <xdr:nvPicPr>
        <xdr:cNvPr id="3" name="Imagem 2"/>
        <xdr:cNvPicPr/>
      </xdr:nvPicPr>
      <xdr:blipFill>
        <a:blip r:embed="rId1"/>
        <a:stretch>
          <a:fillRect/>
        </a:stretch>
      </xdr:blipFill>
      <xdr:spPr>
        <a:xfrm>
          <a:off x="4005580" y="131445"/>
          <a:ext cx="2275205" cy="779145"/>
        </a:xfrm>
        <a:prstGeom prst="rect">
          <a:avLst/>
        </a:prstGeom>
        <a:ln>
          <a:noFill/>
        </a:ln>
      </xdr:spPr>
    </xdr:pic>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344880</xdr:colOff>
      <xdr:row>0</xdr:row>
      <xdr:rowOff>4320</xdr:rowOff>
    </xdr:from>
    <xdr:to>
      <xdr:col>4</xdr:col>
      <xdr:colOff>1398240</xdr:colOff>
      <xdr:row>0</xdr:row>
      <xdr:rowOff>783720</xdr:rowOff>
    </xdr:to>
    <xdr:pic>
      <xdr:nvPicPr>
        <xdr:cNvPr id="5" name="Imagem 2"/>
        <xdr:cNvPicPr/>
      </xdr:nvPicPr>
      <xdr:blipFill>
        <a:blip r:embed="rId1"/>
        <a:stretch>
          <a:fillRect/>
        </a:stretch>
      </xdr:blipFill>
      <xdr:spPr>
        <a:xfrm>
          <a:off x="4097655" y="3810"/>
          <a:ext cx="2262505" cy="779780"/>
        </a:xfrm>
        <a:prstGeom prst="rect">
          <a:avLst/>
        </a:prstGeom>
        <a:ln>
          <a:noFill/>
        </a:ln>
      </xdr:spPr>
    </xdr:pic>
    <xdr:clientData/>
  </xdr:twoCellAnchor>
  <xdr:twoCellAnchor editAs="oneCell">
    <xdr:from>
      <xdr:col>3</xdr:col>
      <xdr:colOff>49530</xdr:colOff>
      <xdr:row>0</xdr:row>
      <xdr:rowOff>144145</xdr:rowOff>
    </xdr:from>
    <xdr:to>
      <xdr:col>4</xdr:col>
      <xdr:colOff>1115490</xdr:colOff>
      <xdr:row>0</xdr:row>
      <xdr:rowOff>923545</xdr:rowOff>
    </xdr:to>
    <xdr:pic>
      <xdr:nvPicPr>
        <xdr:cNvPr id="3" name="Imagem 2"/>
        <xdr:cNvPicPr/>
      </xdr:nvPicPr>
      <xdr:blipFill>
        <a:blip r:embed="rId1"/>
        <a:stretch>
          <a:fillRect/>
        </a:stretch>
      </xdr:blipFill>
      <xdr:spPr>
        <a:xfrm>
          <a:off x="3802380" y="144145"/>
          <a:ext cx="2275205" cy="779145"/>
        </a:xfrm>
        <a:prstGeom prst="rect">
          <a:avLst/>
        </a:prstGeom>
        <a:ln>
          <a:noFill/>
        </a:ln>
      </xdr:spPr>
    </xdr:pic>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192405</xdr:colOff>
      <xdr:row>0</xdr:row>
      <xdr:rowOff>118745</xdr:rowOff>
    </xdr:from>
    <xdr:to>
      <xdr:col>4</xdr:col>
      <xdr:colOff>1245765</xdr:colOff>
      <xdr:row>0</xdr:row>
      <xdr:rowOff>898145</xdr:rowOff>
    </xdr:to>
    <xdr:pic>
      <xdr:nvPicPr>
        <xdr:cNvPr id="6" name="Imagem 2"/>
        <xdr:cNvPicPr/>
      </xdr:nvPicPr>
      <xdr:blipFill>
        <a:blip r:embed="rId1"/>
        <a:stretch>
          <a:fillRect/>
        </a:stretch>
      </xdr:blipFill>
      <xdr:spPr>
        <a:xfrm>
          <a:off x="3840480" y="118745"/>
          <a:ext cx="2262505" cy="779145"/>
        </a:xfrm>
        <a:prstGeom prst="rect">
          <a:avLst/>
        </a:prstGeom>
        <a:ln>
          <a:noFill/>
        </a:ln>
      </xdr:spPr>
    </xdr:pic>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113030</xdr:colOff>
      <xdr:row>0</xdr:row>
      <xdr:rowOff>118745</xdr:rowOff>
    </xdr:from>
    <xdr:to>
      <xdr:col>4</xdr:col>
      <xdr:colOff>1178990</xdr:colOff>
      <xdr:row>0</xdr:row>
      <xdr:rowOff>898145</xdr:rowOff>
    </xdr:to>
    <xdr:pic>
      <xdr:nvPicPr>
        <xdr:cNvPr id="7" name="Imagem 2"/>
        <xdr:cNvPicPr/>
      </xdr:nvPicPr>
      <xdr:blipFill>
        <a:blip r:embed="rId1"/>
        <a:stretch>
          <a:fillRect/>
        </a:stretch>
      </xdr:blipFill>
      <xdr:spPr>
        <a:xfrm>
          <a:off x="3980180" y="118745"/>
          <a:ext cx="2275205" cy="779145"/>
        </a:xfrm>
        <a:prstGeom prst="rect">
          <a:avLst/>
        </a:prstGeom>
        <a:ln>
          <a:noFill/>
        </a:ln>
      </xdr:spPr>
    </xdr:pic>
    <xdr:clientData/>
  </xdr:twoCellAnchor>
</xdr:wsDr>
</file>

<file path=xl/drawings/drawing9.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230505</xdr:colOff>
      <xdr:row>0</xdr:row>
      <xdr:rowOff>169545</xdr:rowOff>
    </xdr:from>
    <xdr:to>
      <xdr:col>4</xdr:col>
      <xdr:colOff>1283865</xdr:colOff>
      <xdr:row>0</xdr:row>
      <xdr:rowOff>948945</xdr:rowOff>
    </xdr:to>
    <xdr:pic>
      <xdr:nvPicPr>
        <xdr:cNvPr id="8" name="Imagem 2"/>
        <xdr:cNvPicPr/>
      </xdr:nvPicPr>
      <xdr:blipFill>
        <a:blip r:embed="rId1"/>
        <a:stretch>
          <a:fillRect/>
        </a:stretch>
      </xdr:blipFill>
      <xdr:spPr>
        <a:xfrm>
          <a:off x="3992880" y="169545"/>
          <a:ext cx="2262505" cy="779145"/>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2"/>
  <sheetViews>
    <sheetView showGridLines="0" view="pageBreakPreview" zoomScale="75" zoomScaleNormal="100" topLeftCell="A85" workbookViewId="0">
      <selection activeCell="D10" sqref="D10"/>
    </sheetView>
  </sheetViews>
  <sheetFormatPr defaultColWidth="9" defaultRowHeight="15"/>
  <cols>
    <col min="1" max="1" width="2.71428571428571" style="214" customWidth="1"/>
    <col min="2" max="2" width="9.71428571428571" style="214" customWidth="1"/>
    <col min="3" max="3" width="18.1428571428571" style="214" customWidth="1"/>
    <col min="4" max="4" width="90.7142857142857" style="214" customWidth="1"/>
    <col min="5" max="5" width="13.1428571428571" style="214" customWidth="1"/>
    <col min="6" max="6" width="14.8571428571429" style="214" customWidth="1"/>
    <col min="7" max="8" width="14.7142857142857" style="214" customWidth="1"/>
    <col min="9" max="9" width="2.71428571428571" style="214" customWidth="1"/>
    <col min="10" max="1025" width="9.14285714285714" style="214" customWidth="1"/>
  </cols>
  <sheetData>
    <row r="1" s="212" customFormat="1" ht="18.75" customHeight="1" spans="1:9">
      <c r="A1" s="215" t="s">
        <v>0</v>
      </c>
      <c r="B1" s="215"/>
      <c r="C1" s="215"/>
      <c r="D1" s="215"/>
      <c r="E1" s="215"/>
      <c r="F1" s="215"/>
      <c r="G1" s="215"/>
      <c r="H1" s="215"/>
      <c r="I1" s="215"/>
    </row>
    <row r="2" s="212" customFormat="1" ht="18.75" customHeight="1" spans="1:9">
      <c r="A2" s="215"/>
      <c r="B2" s="215"/>
      <c r="C2" s="215"/>
      <c r="D2" s="215"/>
      <c r="E2" s="215"/>
      <c r="F2" s="215"/>
      <c r="G2" s="215"/>
      <c r="H2" s="215"/>
      <c r="I2" s="215"/>
    </row>
    <row r="3" ht="18.75" customHeight="1" spans="2:8">
      <c r="B3" s="216" t="s">
        <v>1</v>
      </c>
      <c r="C3" s="216"/>
      <c r="D3" s="216"/>
      <c r="E3" s="216"/>
      <c r="F3" s="216"/>
      <c r="G3" s="216"/>
      <c r="H3" s="216"/>
    </row>
    <row r="4" ht="9.95" customHeight="1" spans="2:8">
      <c r="B4" s="217"/>
      <c r="C4" s="217"/>
      <c r="D4" s="217"/>
      <c r="E4" s="217"/>
      <c r="F4" s="217"/>
      <c r="G4" s="217"/>
      <c r="H4" s="217"/>
    </row>
    <row r="5" ht="18.75" customHeight="1" spans="2:8">
      <c r="B5" s="218" t="s">
        <v>2</v>
      </c>
      <c r="C5" s="219" t="s">
        <v>3</v>
      </c>
      <c r="D5" s="219" t="s">
        <v>4</v>
      </c>
      <c r="E5" s="219" t="s">
        <v>5</v>
      </c>
      <c r="F5" s="220" t="s">
        <v>6</v>
      </c>
      <c r="G5" s="219" t="s">
        <v>7</v>
      </c>
      <c r="H5" s="221" t="s">
        <v>8</v>
      </c>
    </row>
    <row r="6" ht="18.75" customHeight="1" spans="2:8">
      <c r="B6" s="218"/>
      <c r="C6" s="219"/>
      <c r="D6" s="219"/>
      <c r="E6" s="219"/>
      <c r="F6" s="220"/>
      <c r="G6" s="219"/>
      <c r="H6" s="221"/>
    </row>
    <row r="7" s="213" customFormat="1" ht="18.75" customHeight="1" spans="2:8">
      <c r="B7" s="222" t="s">
        <v>9</v>
      </c>
      <c r="C7" s="222"/>
      <c r="D7" s="222"/>
      <c r="E7" s="222"/>
      <c r="F7" s="222"/>
      <c r="G7" s="222"/>
      <c r="H7" s="222"/>
    </row>
    <row r="8" ht="18.75" customHeight="1" spans="1:8">
      <c r="A8" s="213"/>
      <c r="B8" s="223" t="s">
        <v>10</v>
      </c>
      <c r="C8" s="224" t="s">
        <v>11</v>
      </c>
      <c r="D8" s="225" t="s">
        <v>12</v>
      </c>
      <c r="E8" s="226" t="s">
        <v>13</v>
      </c>
      <c r="F8" s="227">
        <f>'rateio lote 2 adm local e bdi'!E8</f>
        <v>180</v>
      </c>
      <c r="G8" s="228" t="e">
        <f>'rateio lote 2 adm local e bdi'!K8</f>
        <v>#N/A</v>
      </c>
      <c r="H8" s="229" t="e">
        <f t="shared" ref="H8:H23" si="0">F8*G8</f>
        <v>#N/A</v>
      </c>
    </row>
    <row r="9" ht="18.75" customHeight="1" spans="1:8">
      <c r="A9" s="213"/>
      <c r="B9" s="223" t="s">
        <v>14</v>
      </c>
      <c r="C9" s="224" t="s">
        <v>15</v>
      </c>
      <c r="D9" s="225" t="s">
        <v>16</v>
      </c>
      <c r="E9" s="226" t="s">
        <v>13</v>
      </c>
      <c r="F9" s="227">
        <f>'rateio lote 2 adm local e bdi'!E9</f>
        <v>180</v>
      </c>
      <c r="G9" s="228" t="e">
        <f>'rateio lote 2 adm local e bdi'!K9</f>
        <v>#N/A</v>
      </c>
      <c r="H9" s="229" t="e">
        <f t="shared" si="0"/>
        <v>#N/A</v>
      </c>
    </row>
    <row r="10" ht="18.75" customHeight="1" spans="1:8">
      <c r="A10" s="213"/>
      <c r="B10" s="223" t="s">
        <v>17</v>
      </c>
      <c r="C10" s="224" t="s">
        <v>18</v>
      </c>
      <c r="D10" s="225" t="s">
        <v>19</v>
      </c>
      <c r="E10" s="226" t="s">
        <v>20</v>
      </c>
      <c r="F10" s="227">
        <f>'rateio lote 2 adm local e bdi'!E10</f>
        <v>70</v>
      </c>
      <c r="G10" s="228" t="e">
        <f>'rateio lote 2 adm local e bdi'!K10</f>
        <v>#N/A</v>
      </c>
      <c r="H10" s="229" t="e">
        <f t="shared" si="0"/>
        <v>#N/A</v>
      </c>
    </row>
    <row r="11" ht="18.75" customHeight="1" spans="1:8">
      <c r="A11" s="213"/>
      <c r="B11" s="223" t="s">
        <v>21</v>
      </c>
      <c r="C11" s="224" t="s">
        <v>22</v>
      </c>
      <c r="D11" s="225" t="s">
        <v>23</v>
      </c>
      <c r="E11" s="226" t="s">
        <v>20</v>
      </c>
      <c r="F11" s="227">
        <f>'rateio lote 2 adm local e bdi'!E11</f>
        <v>20</v>
      </c>
      <c r="G11" s="228" t="e">
        <f>'rateio lote 2 adm local e bdi'!K11</f>
        <v>#N/A</v>
      </c>
      <c r="H11" s="229" t="e">
        <f t="shared" si="0"/>
        <v>#N/A</v>
      </c>
    </row>
    <row r="12" ht="18.75" customHeight="1" spans="1:8">
      <c r="A12" s="213"/>
      <c r="B12" s="223" t="s">
        <v>24</v>
      </c>
      <c r="C12" s="224" t="s">
        <v>25</v>
      </c>
      <c r="D12" s="225" t="s">
        <v>26</v>
      </c>
      <c r="E12" s="226" t="s">
        <v>13</v>
      </c>
      <c r="F12" s="227">
        <f>'rateio lote 2 adm local e bdi'!E12</f>
        <v>300</v>
      </c>
      <c r="G12" s="228" t="e">
        <f>'rateio lote 2 adm local e bdi'!K12</f>
        <v>#N/A</v>
      </c>
      <c r="H12" s="229" t="e">
        <f t="shared" si="0"/>
        <v>#N/A</v>
      </c>
    </row>
    <row r="13" ht="18.75" customHeight="1" spans="1:8">
      <c r="A13" s="213"/>
      <c r="B13" s="223" t="s">
        <v>27</v>
      </c>
      <c r="C13" s="224" t="s">
        <v>28</v>
      </c>
      <c r="D13" s="225" t="s">
        <v>29</v>
      </c>
      <c r="E13" s="226" t="s">
        <v>13</v>
      </c>
      <c r="F13" s="227">
        <f>'rateio lote 2 adm local e bdi'!E13</f>
        <v>150</v>
      </c>
      <c r="G13" s="228" t="e">
        <f>'rateio lote 2 adm local e bdi'!K13</f>
        <v>#N/A</v>
      </c>
      <c r="H13" s="229" t="e">
        <f t="shared" si="0"/>
        <v>#N/A</v>
      </c>
    </row>
    <row r="14" ht="18.75" customHeight="1" spans="1:8">
      <c r="A14" s="213"/>
      <c r="B14" s="223" t="s">
        <v>30</v>
      </c>
      <c r="C14" s="224" t="s">
        <v>31</v>
      </c>
      <c r="D14" s="225" t="s">
        <v>32</v>
      </c>
      <c r="E14" s="226" t="s">
        <v>13</v>
      </c>
      <c r="F14" s="227">
        <f>'rateio lote 2 adm local e bdi'!E14</f>
        <v>120</v>
      </c>
      <c r="G14" s="228" t="e">
        <f>'rateio lote 2 adm local e bdi'!K14</f>
        <v>#N/A</v>
      </c>
      <c r="H14" s="229" t="e">
        <f t="shared" si="0"/>
        <v>#N/A</v>
      </c>
    </row>
    <row r="15" ht="18.75" customHeight="1" spans="1:8">
      <c r="A15" s="213"/>
      <c r="B15" s="223" t="s">
        <v>33</v>
      </c>
      <c r="C15" s="224" t="s">
        <v>34</v>
      </c>
      <c r="D15" s="225" t="s">
        <v>35</v>
      </c>
      <c r="E15" s="226" t="s">
        <v>36</v>
      </c>
      <c r="F15" s="227">
        <f>'rateio lote 2 adm local e bdi'!E15</f>
        <v>240</v>
      </c>
      <c r="G15" s="228" t="e">
        <f>'rateio lote 2 adm local e bdi'!K15</f>
        <v>#N/A</v>
      </c>
      <c r="H15" s="229" t="e">
        <f t="shared" si="0"/>
        <v>#N/A</v>
      </c>
    </row>
    <row r="16" ht="18.75" customHeight="1" spans="1:8">
      <c r="A16" s="213"/>
      <c r="B16" s="223" t="s">
        <v>37</v>
      </c>
      <c r="C16" s="224" t="s">
        <v>38</v>
      </c>
      <c r="D16" s="225" t="s">
        <v>39</v>
      </c>
      <c r="E16" s="226" t="s">
        <v>36</v>
      </c>
      <c r="F16" s="227">
        <f>'rateio lote 2 adm local e bdi'!E16</f>
        <v>240</v>
      </c>
      <c r="G16" s="228" t="e">
        <f>'rateio lote 2 adm local e bdi'!K16</f>
        <v>#N/A</v>
      </c>
      <c r="H16" s="229" t="e">
        <f t="shared" si="0"/>
        <v>#N/A</v>
      </c>
    </row>
    <row r="17" ht="22.5" spans="1:8">
      <c r="A17" s="213"/>
      <c r="B17" s="223" t="s">
        <v>40</v>
      </c>
      <c r="C17" s="224" t="s">
        <v>41</v>
      </c>
      <c r="D17" s="225" t="s">
        <v>42</v>
      </c>
      <c r="E17" s="230" t="s">
        <v>43</v>
      </c>
      <c r="F17" s="227">
        <f>'rateio lote 2 adm local e bdi'!E17</f>
        <v>3</v>
      </c>
      <c r="G17" s="228" t="e">
        <f>'rateio lote 2 adm local e bdi'!K17</f>
        <v>#N/A</v>
      </c>
      <c r="H17" s="229" t="e">
        <f t="shared" si="0"/>
        <v>#N/A</v>
      </c>
    </row>
    <row r="18" ht="45" spans="1:8">
      <c r="A18" s="213"/>
      <c r="B18" s="223" t="s">
        <v>44</v>
      </c>
      <c r="C18" s="224" t="s">
        <v>45</v>
      </c>
      <c r="D18" s="231" t="s">
        <v>46</v>
      </c>
      <c r="E18" s="230" t="s">
        <v>20</v>
      </c>
      <c r="F18" s="227">
        <f>'rateio lote 2 adm local e bdi'!E18</f>
        <v>180</v>
      </c>
      <c r="G18" s="228" t="e">
        <f>'rateio lote 2 adm local e bdi'!K18</f>
        <v>#N/A</v>
      </c>
      <c r="H18" s="229" t="e">
        <f t="shared" si="0"/>
        <v>#N/A</v>
      </c>
    </row>
    <row r="19" ht="18.75" customHeight="1" spans="1:8">
      <c r="A19" s="213"/>
      <c r="B19" s="223" t="s">
        <v>47</v>
      </c>
      <c r="C19" s="224" t="s">
        <v>48</v>
      </c>
      <c r="D19" s="231" t="s">
        <v>49</v>
      </c>
      <c r="E19" s="230" t="s">
        <v>36</v>
      </c>
      <c r="F19" s="227">
        <f>'rateio lote 2 adm local e bdi'!E19</f>
        <v>180</v>
      </c>
      <c r="G19" s="228" t="e">
        <f>'rateio lote 2 adm local e bdi'!K19</f>
        <v>#N/A</v>
      </c>
      <c r="H19" s="229" t="e">
        <f t="shared" si="0"/>
        <v>#N/A</v>
      </c>
    </row>
    <row r="20" ht="18.75" customHeight="1" spans="1:8">
      <c r="A20" s="213"/>
      <c r="B20" s="223" t="s">
        <v>50</v>
      </c>
      <c r="C20" s="224" t="s">
        <v>51</v>
      </c>
      <c r="D20" s="231" t="s">
        <v>49</v>
      </c>
      <c r="E20" s="230" t="s">
        <v>36</v>
      </c>
      <c r="F20" s="227">
        <f>'rateio lote 2 adm local e bdi'!E20</f>
        <v>180</v>
      </c>
      <c r="G20" s="228" t="e">
        <f>'rateio lote 2 adm local e bdi'!K20</f>
        <v>#N/A</v>
      </c>
      <c r="H20" s="229" t="e">
        <f t="shared" si="0"/>
        <v>#N/A</v>
      </c>
    </row>
    <row r="21" ht="18.75" customHeight="1" spans="1:8">
      <c r="A21" s="213"/>
      <c r="B21" s="223" t="s">
        <v>52</v>
      </c>
      <c r="C21" s="224" t="s">
        <v>53</v>
      </c>
      <c r="D21" s="231" t="s">
        <v>54</v>
      </c>
      <c r="E21" s="230" t="s">
        <v>36</v>
      </c>
      <c r="F21" s="227">
        <f>'rateio lote 2 adm local e bdi'!E21</f>
        <v>100</v>
      </c>
      <c r="G21" s="228" t="e">
        <f>'rateio lote 2 adm local e bdi'!K21</f>
        <v>#N/A</v>
      </c>
      <c r="H21" s="229" t="e">
        <f t="shared" si="0"/>
        <v>#N/A</v>
      </c>
    </row>
    <row r="22" ht="18.75" customHeight="1" spans="1:8">
      <c r="A22" s="213"/>
      <c r="B22" s="223" t="s">
        <v>55</v>
      </c>
      <c r="C22" s="224" t="s">
        <v>56</v>
      </c>
      <c r="D22" s="231" t="s">
        <v>57</v>
      </c>
      <c r="E22" s="230" t="s">
        <v>36</v>
      </c>
      <c r="F22" s="227">
        <f>'rateio lote 2 adm local e bdi'!E22</f>
        <v>50</v>
      </c>
      <c r="G22" s="228" t="e">
        <f>'rateio lote 2 adm local e bdi'!K22</f>
        <v>#N/A</v>
      </c>
      <c r="H22" s="229" t="e">
        <f t="shared" si="0"/>
        <v>#N/A</v>
      </c>
    </row>
    <row r="23" ht="18.75" customHeight="1" spans="1:8">
      <c r="A23" s="213"/>
      <c r="B23" s="223" t="s">
        <v>58</v>
      </c>
      <c r="C23" s="224" t="s">
        <v>59</v>
      </c>
      <c r="D23" s="231" t="s">
        <v>60</v>
      </c>
      <c r="E23" s="230" t="s">
        <v>36</v>
      </c>
      <c r="F23" s="227">
        <f>'rateio lote 2 adm local e bdi'!E23</f>
        <v>30</v>
      </c>
      <c r="G23" s="228" t="e">
        <f>'rateio lote 2 adm local e bdi'!K23</f>
        <v>#N/A</v>
      </c>
      <c r="H23" s="229" t="e">
        <f t="shared" si="0"/>
        <v>#N/A</v>
      </c>
    </row>
    <row r="24" ht="18.75" customHeight="1" spans="1:8">
      <c r="A24" s="213"/>
      <c r="B24" s="232" t="s">
        <v>61</v>
      </c>
      <c r="C24" s="232"/>
      <c r="D24" s="232"/>
      <c r="E24" s="232"/>
      <c r="F24" s="232"/>
      <c r="G24" s="232"/>
      <c r="H24" s="233" t="e">
        <f>SUM(H8:H23)</f>
        <v>#N/A</v>
      </c>
    </row>
    <row r="25" ht="18.75" customHeight="1" spans="1:8">
      <c r="A25" s="213"/>
      <c r="B25" s="222" t="s">
        <v>62</v>
      </c>
      <c r="C25" s="222"/>
      <c r="D25" s="222"/>
      <c r="E25" s="222"/>
      <c r="F25" s="222"/>
      <c r="G25" s="222"/>
      <c r="H25" s="222"/>
    </row>
    <row r="26" ht="33.75" spans="1:8">
      <c r="A26" s="213"/>
      <c r="B26" s="223" t="s">
        <v>63</v>
      </c>
      <c r="C26" s="224" t="s">
        <v>64</v>
      </c>
      <c r="D26" s="225" t="s">
        <v>65</v>
      </c>
      <c r="E26" s="226" t="s">
        <v>36</v>
      </c>
      <c r="F26" s="227">
        <f>'rateio lote 2 adm local e bdi'!E26</f>
        <v>60</v>
      </c>
      <c r="G26" s="228" t="e">
        <f>'rateio lote 2 adm local e bdi'!K26</f>
        <v>#N/A</v>
      </c>
      <c r="H26" s="229" t="e">
        <f>F26*G26</f>
        <v>#N/A</v>
      </c>
    </row>
    <row r="27" ht="18.75" customHeight="1" spans="1:8">
      <c r="A27" s="213"/>
      <c r="B27" s="223" t="s">
        <v>66</v>
      </c>
      <c r="C27" s="224" t="s">
        <v>67</v>
      </c>
      <c r="D27" s="225" t="s">
        <v>68</v>
      </c>
      <c r="E27" s="230" t="s">
        <v>43</v>
      </c>
      <c r="F27" s="227">
        <f>'rateio lote 2 adm local e bdi'!E27</f>
        <v>18</v>
      </c>
      <c r="G27" s="228" t="e">
        <f>'rateio lote 2 adm local e bdi'!K27</f>
        <v>#N/A</v>
      </c>
      <c r="H27" s="229" t="e">
        <f>F27*G27</f>
        <v>#N/A</v>
      </c>
    </row>
    <row r="28" ht="18.75" customHeight="1" spans="1:8">
      <c r="A28" s="213"/>
      <c r="B28" s="223" t="s">
        <v>69</v>
      </c>
      <c r="C28" s="224" t="s">
        <v>70</v>
      </c>
      <c r="D28" s="225" t="s">
        <v>71</v>
      </c>
      <c r="E28" s="230" t="s">
        <v>43</v>
      </c>
      <c r="F28" s="227">
        <f>'rateio lote 2 adm local e bdi'!E28</f>
        <v>9</v>
      </c>
      <c r="G28" s="228" t="e">
        <f>'rateio lote 2 adm local e bdi'!K28</f>
        <v>#N/A</v>
      </c>
      <c r="H28" s="229" t="e">
        <f>F28*G28</f>
        <v>#N/A</v>
      </c>
    </row>
    <row r="29" ht="18.75" customHeight="1" spans="1:8">
      <c r="A29" s="213"/>
      <c r="B29" s="223" t="s">
        <v>72</v>
      </c>
      <c r="C29" s="224" t="s">
        <v>73</v>
      </c>
      <c r="D29" s="225" t="s">
        <v>74</v>
      </c>
      <c r="E29" s="226" t="s">
        <v>13</v>
      </c>
      <c r="F29" s="227">
        <f>'rateio lote 2 adm local e bdi'!E29</f>
        <v>24</v>
      </c>
      <c r="G29" s="228" t="e">
        <f>'rateio lote 2 adm local e bdi'!K29</f>
        <v>#N/A</v>
      </c>
      <c r="H29" s="229" t="e">
        <f>F29*G29</f>
        <v>#N/A</v>
      </c>
    </row>
    <row r="30" ht="18.75" customHeight="1" spans="1:8">
      <c r="A30" s="213"/>
      <c r="B30" s="232" t="s">
        <v>75</v>
      </c>
      <c r="C30" s="232"/>
      <c r="D30" s="232"/>
      <c r="E30" s="232"/>
      <c r="F30" s="232"/>
      <c r="G30" s="232"/>
      <c r="H30" s="233" t="e">
        <f>SUM(H26:H29)</f>
        <v>#N/A</v>
      </c>
    </row>
    <row r="31" ht="18.75" customHeight="1" spans="1:8">
      <c r="A31" s="213"/>
      <c r="B31" s="222" t="s">
        <v>76</v>
      </c>
      <c r="C31" s="222"/>
      <c r="D31" s="222"/>
      <c r="E31" s="222"/>
      <c r="F31" s="222"/>
      <c r="G31" s="222"/>
      <c r="H31" s="222"/>
    </row>
    <row r="32" ht="18.75" customHeight="1" spans="1:8">
      <c r="A32" s="213"/>
      <c r="B32" s="223" t="s">
        <v>77</v>
      </c>
      <c r="C32" s="224" t="s">
        <v>78</v>
      </c>
      <c r="D32" s="225" t="s">
        <v>79</v>
      </c>
      <c r="E32" s="226" t="s">
        <v>20</v>
      </c>
      <c r="F32" s="227">
        <f>'rateio lote 2 adm local e bdi'!E32</f>
        <v>90</v>
      </c>
      <c r="G32" s="228" t="e">
        <f>'rateio lote 2 adm local e bdi'!K32</f>
        <v>#N/A</v>
      </c>
      <c r="H32" s="229" t="e">
        <f t="shared" ref="H32:H40" si="1">F32*G32</f>
        <v>#N/A</v>
      </c>
    </row>
    <row r="33" ht="18.75" customHeight="1" spans="1:8">
      <c r="A33" s="213"/>
      <c r="B33" s="223" t="s">
        <v>80</v>
      </c>
      <c r="C33" s="224" t="s">
        <v>81</v>
      </c>
      <c r="D33" s="225" t="s">
        <v>82</v>
      </c>
      <c r="E33" s="226" t="s">
        <v>20</v>
      </c>
      <c r="F33" s="227">
        <f>'rateio lote 2 adm local e bdi'!E33</f>
        <v>280</v>
      </c>
      <c r="G33" s="228" t="e">
        <f>'rateio lote 2 adm local e bdi'!K33</f>
        <v>#N/A</v>
      </c>
      <c r="H33" s="229" t="e">
        <f t="shared" si="1"/>
        <v>#N/A</v>
      </c>
    </row>
    <row r="34" ht="18.75" customHeight="1" spans="1:8">
      <c r="A34" s="213"/>
      <c r="B34" s="223" t="s">
        <v>83</v>
      </c>
      <c r="C34" s="224" t="s">
        <v>84</v>
      </c>
      <c r="D34" s="225" t="s">
        <v>85</v>
      </c>
      <c r="E34" s="226" t="s">
        <v>20</v>
      </c>
      <c r="F34" s="227">
        <f>'rateio lote 2 adm local e bdi'!E34</f>
        <v>480</v>
      </c>
      <c r="G34" s="228" t="e">
        <f>'rateio lote 2 adm local e bdi'!K34</f>
        <v>#N/A</v>
      </c>
      <c r="H34" s="229" t="e">
        <f t="shared" si="1"/>
        <v>#N/A</v>
      </c>
    </row>
    <row r="35" ht="22.5" spans="1:8">
      <c r="A35" s="213"/>
      <c r="B35" s="223" t="s">
        <v>86</v>
      </c>
      <c r="C35" s="224" t="s">
        <v>87</v>
      </c>
      <c r="D35" s="225" t="s">
        <v>88</v>
      </c>
      <c r="E35" s="226" t="s">
        <v>20</v>
      </c>
      <c r="F35" s="227">
        <f>'rateio lote 2 adm local e bdi'!E35</f>
        <v>480</v>
      </c>
      <c r="G35" s="228" t="e">
        <f>'rateio lote 2 adm local e bdi'!K35</f>
        <v>#N/A</v>
      </c>
      <c r="H35" s="229" t="e">
        <f t="shared" si="1"/>
        <v>#N/A</v>
      </c>
    </row>
    <row r="36" ht="22.5" spans="1:8">
      <c r="A36" s="213"/>
      <c r="B36" s="223" t="s">
        <v>89</v>
      </c>
      <c r="C36" s="224" t="s">
        <v>90</v>
      </c>
      <c r="D36" s="225" t="s">
        <v>91</v>
      </c>
      <c r="E36" s="226" t="s">
        <v>20</v>
      </c>
      <c r="F36" s="227">
        <f>'rateio lote 2 adm local e bdi'!E36</f>
        <v>300</v>
      </c>
      <c r="G36" s="228" t="e">
        <f>'rateio lote 2 adm local e bdi'!K36</f>
        <v>#N/A</v>
      </c>
      <c r="H36" s="229" t="e">
        <f t="shared" si="1"/>
        <v>#N/A</v>
      </c>
    </row>
    <row r="37" ht="22.5" spans="1:8">
      <c r="A37" s="213"/>
      <c r="B37" s="223" t="s">
        <v>92</v>
      </c>
      <c r="C37" s="224" t="s">
        <v>93</v>
      </c>
      <c r="D37" s="231" t="s">
        <v>94</v>
      </c>
      <c r="E37" s="230" t="s">
        <v>20</v>
      </c>
      <c r="F37" s="227">
        <f>'rateio lote 2 adm local e bdi'!E37</f>
        <v>950</v>
      </c>
      <c r="G37" s="228" t="e">
        <f>'rateio lote 2 adm local e bdi'!K37</f>
        <v>#N/A</v>
      </c>
      <c r="H37" s="229" t="e">
        <f t="shared" si="1"/>
        <v>#N/A</v>
      </c>
    </row>
    <row r="38" ht="18.75" customHeight="1" spans="1:8">
      <c r="A38" s="213"/>
      <c r="B38" s="223" t="s">
        <v>95</v>
      </c>
      <c r="C38" s="224" t="s">
        <v>96</v>
      </c>
      <c r="D38" s="231" t="s">
        <v>97</v>
      </c>
      <c r="E38" s="230" t="s">
        <v>20</v>
      </c>
      <c r="F38" s="227">
        <f>'rateio lote 2 adm local e bdi'!E38</f>
        <v>30</v>
      </c>
      <c r="G38" s="228" t="e">
        <f>'rateio lote 2 adm local e bdi'!K38</f>
        <v>#N/A</v>
      </c>
      <c r="H38" s="229" t="e">
        <f t="shared" si="1"/>
        <v>#N/A</v>
      </c>
    </row>
    <row r="39" ht="18.75" customHeight="1" spans="1:8">
      <c r="A39" s="213"/>
      <c r="B39" s="223" t="s">
        <v>98</v>
      </c>
      <c r="C39" s="224" t="s">
        <v>99</v>
      </c>
      <c r="D39" s="231" t="s">
        <v>100</v>
      </c>
      <c r="E39" s="230" t="s">
        <v>20</v>
      </c>
      <c r="F39" s="227">
        <f>'rateio lote 2 adm local e bdi'!E39</f>
        <v>60</v>
      </c>
      <c r="G39" s="228" t="e">
        <f>'rateio lote 2 adm local e bdi'!K39</f>
        <v>#N/A</v>
      </c>
      <c r="H39" s="229" t="e">
        <f t="shared" si="1"/>
        <v>#N/A</v>
      </c>
    </row>
    <row r="40" ht="33.75" spans="1:8">
      <c r="A40" s="213"/>
      <c r="B40" s="223" t="s">
        <v>101</v>
      </c>
      <c r="C40" s="224" t="s">
        <v>102</v>
      </c>
      <c r="D40" s="231" t="s">
        <v>103</v>
      </c>
      <c r="E40" s="230" t="s">
        <v>20</v>
      </c>
      <c r="F40" s="227">
        <f>'rateio lote 2 adm local e bdi'!E40</f>
        <v>90</v>
      </c>
      <c r="G40" s="228" t="e">
        <f>'rateio lote 2 adm local e bdi'!K40</f>
        <v>#N/A</v>
      </c>
      <c r="H40" s="229" t="e">
        <f t="shared" si="1"/>
        <v>#N/A</v>
      </c>
    </row>
    <row r="41" ht="18.75" customHeight="1" spans="1:8">
      <c r="A41" s="213"/>
      <c r="B41" s="232" t="s">
        <v>104</v>
      </c>
      <c r="C41" s="232"/>
      <c r="D41" s="232"/>
      <c r="E41" s="232"/>
      <c r="F41" s="232"/>
      <c r="G41" s="232"/>
      <c r="H41" s="233" t="e">
        <f>SUM(H32:H40)</f>
        <v>#N/A</v>
      </c>
    </row>
    <row r="42" ht="18.75" customHeight="1" spans="1:8">
      <c r="A42" s="213"/>
      <c r="B42" s="222" t="s">
        <v>105</v>
      </c>
      <c r="C42" s="222"/>
      <c r="D42" s="222"/>
      <c r="E42" s="222"/>
      <c r="F42" s="222"/>
      <c r="G42" s="222"/>
      <c r="H42" s="222"/>
    </row>
    <row r="43" ht="18.75" customHeight="1" spans="1:8">
      <c r="A43" s="213"/>
      <c r="B43" s="223" t="s">
        <v>106</v>
      </c>
      <c r="C43" s="224" t="s">
        <v>107</v>
      </c>
      <c r="D43" s="225" t="s">
        <v>108</v>
      </c>
      <c r="E43" s="226" t="s">
        <v>20</v>
      </c>
      <c r="F43" s="227">
        <f>'rateio lote 2 adm local e bdi'!E43</f>
        <v>90</v>
      </c>
      <c r="G43" s="228" t="e">
        <f>'rateio lote 2 adm local e bdi'!K43</f>
        <v>#N/A</v>
      </c>
      <c r="H43" s="229" t="e">
        <f t="shared" ref="H43:H48" si="2">F43*G43</f>
        <v>#N/A</v>
      </c>
    </row>
    <row r="44" ht="22.5" spans="1:8">
      <c r="A44" s="213"/>
      <c r="B44" s="223" t="s">
        <v>109</v>
      </c>
      <c r="C44" s="224" t="s">
        <v>110</v>
      </c>
      <c r="D44" s="225" t="s">
        <v>111</v>
      </c>
      <c r="E44" s="226" t="s">
        <v>20</v>
      </c>
      <c r="F44" s="227">
        <f>'rateio lote 2 adm local e bdi'!E44</f>
        <v>90</v>
      </c>
      <c r="G44" s="228" t="e">
        <f>'rateio lote 2 adm local e bdi'!K44</f>
        <v>#N/A</v>
      </c>
      <c r="H44" s="229" t="e">
        <f t="shared" si="2"/>
        <v>#N/A</v>
      </c>
    </row>
    <row r="45" ht="22.5" spans="1:8">
      <c r="A45" s="213"/>
      <c r="B45" s="223" t="s">
        <v>112</v>
      </c>
      <c r="C45" s="224" t="s">
        <v>113</v>
      </c>
      <c r="D45" s="225" t="s">
        <v>114</v>
      </c>
      <c r="E45" s="226" t="s">
        <v>13</v>
      </c>
      <c r="F45" s="227">
        <f>'rateio lote 2 adm local e bdi'!E45</f>
        <v>90</v>
      </c>
      <c r="G45" s="228" t="e">
        <f>'rateio lote 2 adm local e bdi'!K45</f>
        <v>#N/A</v>
      </c>
      <c r="H45" s="229" t="e">
        <f t="shared" si="2"/>
        <v>#N/A</v>
      </c>
    </row>
    <row r="46" ht="22.5" spans="1:8">
      <c r="A46" s="213"/>
      <c r="B46" s="223" t="s">
        <v>115</v>
      </c>
      <c r="C46" s="224" t="s">
        <v>116</v>
      </c>
      <c r="D46" s="225" t="s">
        <v>117</v>
      </c>
      <c r="E46" s="226" t="s">
        <v>13</v>
      </c>
      <c r="F46" s="227">
        <f>'rateio lote 2 adm local e bdi'!E46</f>
        <v>90</v>
      </c>
      <c r="G46" s="228" t="e">
        <f>'rateio lote 2 adm local e bdi'!K46</f>
        <v>#N/A</v>
      </c>
      <c r="H46" s="229" t="e">
        <f t="shared" si="2"/>
        <v>#N/A</v>
      </c>
    </row>
    <row r="47" ht="18.75" customHeight="1" spans="1:8">
      <c r="A47" s="213"/>
      <c r="B47" s="223" t="s">
        <v>118</v>
      </c>
      <c r="C47" s="224" t="s">
        <v>119</v>
      </c>
      <c r="D47" s="225" t="s">
        <v>120</v>
      </c>
      <c r="E47" s="226" t="s">
        <v>13</v>
      </c>
      <c r="F47" s="227">
        <f>'rateio lote 2 adm local e bdi'!E47</f>
        <v>180</v>
      </c>
      <c r="G47" s="228" t="e">
        <f>'rateio lote 2 adm local e bdi'!K47</f>
        <v>#N/A</v>
      </c>
      <c r="H47" s="229" t="e">
        <f t="shared" si="2"/>
        <v>#N/A</v>
      </c>
    </row>
    <row r="48" ht="18.75" customHeight="1" spans="1:8">
      <c r="A48" s="213"/>
      <c r="B48" s="223" t="s">
        <v>121</v>
      </c>
      <c r="C48" s="224" t="s">
        <v>122</v>
      </c>
      <c r="D48" s="225" t="s">
        <v>123</v>
      </c>
      <c r="E48" s="226" t="s">
        <v>13</v>
      </c>
      <c r="F48" s="227">
        <f>'rateio lote 2 adm local e bdi'!E48</f>
        <v>180</v>
      </c>
      <c r="G48" s="228" t="e">
        <f>'rateio lote 2 adm local e bdi'!K48</f>
        <v>#N/A</v>
      </c>
      <c r="H48" s="229" t="e">
        <f t="shared" si="2"/>
        <v>#N/A</v>
      </c>
    </row>
    <row r="49" ht="18.75" customHeight="1" spans="1:8">
      <c r="A49" s="213"/>
      <c r="B49" s="232" t="s">
        <v>124</v>
      </c>
      <c r="C49" s="232"/>
      <c r="D49" s="232"/>
      <c r="E49" s="232"/>
      <c r="F49" s="232"/>
      <c r="G49" s="232"/>
      <c r="H49" s="233" t="e">
        <f>SUM(H43:H48)</f>
        <v>#N/A</v>
      </c>
    </row>
    <row r="50" ht="18.75" customHeight="1" spans="1:8">
      <c r="A50" s="213"/>
      <c r="B50" s="222" t="s">
        <v>125</v>
      </c>
      <c r="C50" s="222"/>
      <c r="D50" s="222"/>
      <c r="E50" s="222"/>
      <c r="F50" s="222"/>
      <c r="G50" s="222"/>
      <c r="H50" s="222"/>
    </row>
    <row r="51" ht="22.5" spans="1:8">
      <c r="A51" s="213"/>
      <c r="B51" s="223" t="s">
        <v>126</v>
      </c>
      <c r="C51" s="224" t="s">
        <v>127</v>
      </c>
      <c r="D51" s="225" t="s">
        <v>128</v>
      </c>
      <c r="E51" s="226" t="s">
        <v>13</v>
      </c>
      <c r="F51" s="227">
        <f>'rateio lote 2 adm local e bdi'!E51</f>
        <v>320</v>
      </c>
      <c r="G51" s="228" t="e">
        <f>'rateio lote 2 adm local e bdi'!K51</f>
        <v>#REF!</v>
      </c>
      <c r="H51" s="229" t="e">
        <f t="shared" ref="H51:H59" si="3">F51*G51</f>
        <v>#REF!</v>
      </c>
    </row>
    <row r="52" ht="33.75" spans="1:8">
      <c r="A52" s="213"/>
      <c r="B52" s="223" t="s">
        <v>129</v>
      </c>
      <c r="C52" s="224" t="s">
        <v>130</v>
      </c>
      <c r="D52" s="225" t="s">
        <v>131</v>
      </c>
      <c r="E52" s="226" t="s">
        <v>13</v>
      </c>
      <c r="F52" s="227">
        <f>'rateio lote 2 adm local e bdi'!E52</f>
        <v>120</v>
      </c>
      <c r="G52" s="228" t="e">
        <f>'rateio lote 2 adm local e bdi'!K52</f>
        <v>#REF!</v>
      </c>
      <c r="H52" s="229" t="e">
        <f t="shared" si="3"/>
        <v>#REF!</v>
      </c>
    </row>
    <row r="53" ht="22.5" spans="1:8">
      <c r="A53" s="213"/>
      <c r="B53" s="223" t="s">
        <v>132</v>
      </c>
      <c r="C53" s="224" t="s">
        <v>133</v>
      </c>
      <c r="D53" s="225" t="s">
        <v>134</v>
      </c>
      <c r="E53" s="226" t="s">
        <v>36</v>
      </c>
      <c r="F53" s="227">
        <f>'rateio lote 2 adm local e bdi'!E53</f>
        <v>320</v>
      </c>
      <c r="G53" s="228" t="e">
        <f>'rateio lote 2 adm local e bdi'!K53</f>
        <v>#REF!</v>
      </c>
      <c r="H53" s="229" t="e">
        <f t="shared" si="3"/>
        <v>#REF!</v>
      </c>
    </row>
    <row r="54" ht="33.75" spans="1:8">
      <c r="A54" s="213"/>
      <c r="B54" s="223" t="s">
        <v>135</v>
      </c>
      <c r="C54" s="224" t="s">
        <v>136</v>
      </c>
      <c r="D54" s="225" t="s">
        <v>137</v>
      </c>
      <c r="E54" s="226" t="s">
        <v>36</v>
      </c>
      <c r="F54" s="227">
        <f>'rateio lote 2 adm local e bdi'!E54</f>
        <v>320</v>
      </c>
      <c r="G54" s="228" t="e">
        <f>'rateio lote 2 adm local e bdi'!K54</f>
        <v>#REF!</v>
      </c>
      <c r="H54" s="229" t="e">
        <f t="shared" si="3"/>
        <v>#REF!</v>
      </c>
    </row>
    <row r="55" ht="22.5" spans="1:8">
      <c r="A55" s="213"/>
      <c r="B55" s="223" t="s">
        <v>138</v>
      </c>
      <c r="C55" s="224" t="s">
        <v>139</v>
      </c>
      <c r="D55" s="231" t="s">
        <v>140</v>
      </c>
      <c r="E55" s="230" t="s">
        <v>20</v>
      </c>
      <c r="F55" s="227">
        <f>'rateio lote 2 adm local e bdi'!E55</f>
        <v>70</v>
      </c>
      <c r="G55" s="228" t="e">
        <f>'rateio lote 2 adm local e bdi'!K55</f>
        <v>#REF!</v>
      </c>
      <c r="H55" s="229" t="e">
        <f t="shared" si="3"/>
        <v>#REF!</v>
      </c>
    </row>
    <row r="56" ht="22.5" spans="1:8">
      <c r="A56" s="213"/>
      <c r="B56" s="223" t="s">
        <v>141</v>
      </c>
      <c r="C56" s="224" t="s">
        <v>142</v>
      </c>
      <c r="D56" s="231" t="s">
        <v>143</v>
      </c>
      <c r="E56" s="230" t="s">
        <v>20</v>
      </c>
      <c r="F56" s="227">
        <f>'rateio lote 2 adm local e bdi'!E56</f>
        <v>70</v>
      </c>
      <c r="G56" s="228" t="e">
        <f>'rateio lote 2 adm local e bdi'!K56</f>
        <v>#REF!</v>
      </c>
      <c r="H56" s="229" t="e">
        <f t="shared" si="3"/>
        <v>#REF!</v>
      </c>
    </row>
    <row r="57" ht="18.75" customHeight="1" spans="1:8">
      <c r="A57" s="213"/>
      <c r="B57" s="223" t="s">
        <v>144</v>
      </c>
      <c r="C57" s="224" t="s">
        <v>145</v>
      </c>
      <c r="D57" s="231" t="s">
        <v>146</v>
      </c>
      <c r="E57" s="230" t="s">
        <v>20</v>
      </c>
      <c r="F57" s="227">
        <f>'rateio lote 2 adm local e bdi'!E57</f>
        <v>70</v>
      </c>
      <c r="G57" s="228" t="e">
        <f>'rateio lote 2 adm local e bdi'!K57</f>
        <v>#REF!</v>
      </c>
      <c r="H57" s="229" t="e">
        <f t="shared" si="3"/>
        <v>#REF!</v>
      </c>
    </row>
    <row r="58" ht="18.75" customHeight="1" spans="1:8">
      <c r="A58" s="213"/>
      <c r="B58" s="223" t="s">
        <v>147</v>
      </c>
      <c r="C58" s="224" t="s">
        <v>148</v>
      </c>
      <c r="D58" s="231" t="s">
        <v>149</v>
      </c>
      <c r="E58" s="230" t="s">
        <v>13</v>
      </c>
      <c r="F58" s="227">
        <f>'rateio lote 2 adm local e bdi'!E58</f>
        <v>1400</v>
      </c>
      <c r="G58" s="228" t="e">
        <f>'rateio lote 2 adm local e bdi'!K58</f>
        <v>#REF!</v>
      </c>
      <c r="H58" s="229" t="e">
        <f t="shared" si="3"/>
        <v>#REF!</v>
      </c>
    </row>
    <row r="59" ht="18.75" customHeight="1" spans="1:8">
      <c r="A59" s="213"/>
      <c r="B59" s="223" t="s">
        <v>150</v>
      </c>
      <c r="C59" s="224" t="s">
        <v>151</v>
      </c>
      <c r="D59" s="231" t="s">
        <v>152</v>
      </c>
      <c r="E59" s="230" t="s">
        <v>20</v>
      </c>
      <c r="F59" s="227">
        <f>'rateio lote 2 adm local e bdi'!E59</f>
        <v>70</v>
      </c>
      <c r="G59" s="228" t="e">
        <f>'rateio lote 2 adm local e bdi'!K59</f>
        <v>#REF!</v>
      </c>
      <c r="H59" s="229" t="e">
        <f t="shared" si="3"/>
        <v>#REF!</v>
      </c>
    </row>
    <row r="60" ht="18.75" customHeight="1" spans="1:8">
      <c r="A60" s="213"/>
      <c r="B60" s="232" t="s">
        <v>153</v>
      </c>
      <c r="C60" s="232"/>
      <c r="D60" s="232"/>
      <c r="E60" s="232"/>
      <c r="F60" s="232"/>
      <c r="G60" s="232"/>
      <c r="H60" s="233" t="e">
        <f>SUM(H51:H59)</f>
        <v>#REF!</v>
      </c>
    </row>
    <row r="61" ht="18.75" customHeight="1" spans="1:8">
      <c r="A61" s="213"/>
      <c r="B61" s="222" t="s">
        <v>154</v>
      </c>
      <c r="C61" s="222"/>
      <c r="D61" s="222"/>
      <c r="E61" s="222"/>
      <c r="F61" s="222"/>
      <c r="G61" s="222"/>
      <c r="H61" s="222"/>
    </row>
    <row r="62" ht="18.75" customHeight="1" spans="1:8">
      <c r="A62" s="213"/>
      <c r="B62" s="223" t="s">
        <v>155</v>
      </c>
      <c r="C62" s="224" t="s">
        <v>156</v>
      </c>
      <c r="D62" s="225" t="s">
        <v>157</v>
      </c>
      <c r="E62" s="230" t="s">
        <v>43</v>
      </c>
      <c r="F62" s="227">
        <f>'rateio lote 2 adm local e bdi'!E62</f>
        <v>60</v>
      </c>
      <c r="G62" s="228" t="e">
        <f>'rateio lote 2 adm local e bdi'!K62</f>
        <v>#REF!</v>
      </c>
      <c r="H62" s="229" t="e">
        <f t="shared" ref="H62:H85" si="4">F62*G62</f>
        <v>#REF!</v>
      </c>
    </row>
    <row r="63" ht="18.75" customHeight="1" spans="1:8">
      <c r="A63" s="213"/>
      <c r="B63" s="223" t="s">
        <v>158</v>
      </c>
      <c r="C63" s="224" t="s">
        <v>159</v>
      </c>
      <c r="D63" s="225" t="s">
        <v>160</v>
      </c>
      <c r="E63" s="230" t="s">
        <v>43</v>
      </c>
      <c r="F63" s="227">
        <f>'rateio lote 2 adm local e bdi'!E63</f>
        <v>30</v>
      </c>
      <c r="G63" s="228" t="e">
        <f>'rateio lote 2 adm local e bdi'!K63</f>
        <v>#REF!</v>
      </c>
      <c r="H63" s="229" t="e">
        <f t="shared" si="4"/>
        <v>#REF!</v>
      </c>
    </row>
    <row r="64" ht="22.5" spans="1:8">
      <c r="A64" s="213"/>
      <c r="B64" s="223" t="s">
        <v>161</v>
      </c>
      <c r="C64" s="224" t="s">
        <v>162</v>
      </c>
      <c r="D64" s="225" t="s">
        <v>163</v>
      </c>
      <c r="E64" s="230" t="s">
        <v>43</v>
      </c>
      <c r="F64" s="227">
        <f>'rateio lote 2 adm local e bdi'!E64</f>
        <v>30</v>
      </c>
      <c r="G64" s="228" t="e">
        <f>'rateio lote 2 adm local e bdi'!K64</f>
        <v>#REF!</v>
      </c>
      <c r="H64" s="229" t="e">
        <f t="shared" si="4"/>
        <v>#REF!</v>
      </c>
    </row>
    <row r="65" ht="33.75" spans="1:8">
      <c r="A65" s="213"/>
      <c r="B65" s="223" t="s">
        <v>164</v>
      </c>
      <c r="C65" s="224" t="s">
        <v>165</v>
      </c>
      <c r="D65" s="225" t="s">
        <v>166</v>
      </c>
      <c r="E65" s="230" t="s">
        <v>43</v>
      </c>
      <c r="F65" s="227">
        <f>'rateio lote 2 adm local e bdi'!E65</f>
        <v>6</v>
      </c>
      <c r="G65" s="228" t="e">
        <f>'rateio lote 2 adm local e bdi'!K65</f>
        <v>#REF!</v>
      </c>
      <c r="H65" s="229" t="e">
        <f t="shared" si="4"/>
        <v>#REF!</v>
      </c>
    </row>
    <row r="66" ht="33.75" spans="1:8">
      <c r="A66" s="213"/>
      <c r="B66" s="223" t="s">
        <v>167</v>
      </c>
      <c r="C66" s="224" t="s">
        <v>168</v>
      </c>
      <c r="D66" s="225" t="s">
        <v>169</v>
      </c>
      <c r="E66" s="230" t="s">
        <v>43</v>
      </c>
      <c r="F66" s="227">
        <f>'rateio lote 2 adm local e bdi'!E66</f>
        <v>6</v>
      </c>
      <c r="G66" s="228" t="e">
        <f>'rateio lote 2 adm local e bdi'!K66</f>
        <v>#REF!</v>
      </c>
      <c r="H66" s="229" t="e">
        <f t="shared" si="4"/>
        <v>#REF!</v>
      </c>
    </row>
    <row r="67" ht="33.75" spans="1:8">
      <c r="A67" s="213"/>
      <c r="B67" s="223" t="s">
        <v>170</v>
      </c>
      <c r="C67" s="224" t="s">
        <v>171</v>
      </c>
      <c r="D67" s="225" t="s">
        <v>172</v>
      </c>
      <c r="E67" s="230" t="s">
        <v>43</v>
      </c>
      <c r="F67" s="227">
        <f>'rateio lote 2 adm local e bdi'!E67</f>
        <v>6</v>
      </c>
      <c r="G67" s="228" t="e">
        <f>'rateio lote 2 adm local e bdi'!K67</f>
        <v>#REF!</v>
      </c>
      <c r="H67" s="229" t="e">
        <f t="shared" si="4"/>
        <v>#REF!</v>
      </c>
    </row>
    <row r="68" ht="18" customHeight="1" spans="1:8">
      <c r="A68" s="213"/>
      <c r="B68" s="223" t="s">
        <v>173</v>
      </c>
      <c r="C68" s="224" t="s">
        <v>174</v>
      </c>
      <c r="D68" s="225" t="s">
        <v>175</v>
      </c>
      <c r="E68" s="226" t="s">
        <v>36</v>
      </c>
      <c r="F68" s="227">
        <f>'rateio lote 2 adm local e bdi'!E68</f>
        <v>6</v>
      </c>
      <c r="G68" s="228" t="e">
        <f>'rateio lote 2 adm local e bdi'!K68</f>
        <v>#REF!</v>
      </c>
      <c r="H68" s="229" t="e">
        <f t="shared" si="4"/>
        <v>#REF!</v>
      </c>
    </row>
    <row r="69" ht="33.75" spans="1:8">
      <c r="A69" s="213"/>
      <c r="B69" s="223" t="s">
        <v>176</v>
      </c>
      <c r="C69" s="224" t="s">
        <v>177</v>
      </c>
      <c r="D69" s="225" t="s">
        <v>178</v>
      </c>
      <c r="E69" s="230" t="s">
        <v>43</v>
      </c>
      <c r="F69" s="227">
        <f>'rateio lote 2 adm local e bdi'!E69</f>
        <v>6</v>
      </c>
      <c r="G69" s="228" t="e">
        <f>'rateio lote 2 adm local e bdi'!K69</f>
        <v>#REF!</v>
      </c>
      <c r="H69" s="229" t="e">
        <f t="shared" si="4"/>
        <v>#REF!</v>
      </c>
    </row>
    <row r="70" ht="33.75" spans="1:8">
      <c r="A70" s="213"/>
      <c r="B70" s="223" t="s">
        <v>179</v>
      </c>
      <c r="C70" s="224" t="s">
        <v>180</v>
      </c>
      <c r="D70" s="225" t="s">
        <v>181</v>
      </c>
      <c r="E70" s="230" t="s">
        <v>43</v>
      </c>
      <c r="F70" s="227">
        <f>'rateio lote 2 adm local e bdi'!E70</f>
        <v>3</v>
      </c>
      <c r="G70" s="228" t="e">
        <f>'rateio lote 2 adm local e bdi'!K70</f>
        <v>#REF!</v>
      </c>
      <c r="H70" s="229" t="e">
        <f t="shared" si="4"/>
        <v>#REF!</v>
      </c>
    </row>
    <row r="71" ht="33.75" spans="1:8">
      <c r="A71" s="213"/>
      <c r="B71" s="223" t="s">
        <v>182</v>
      </c>
      <c r="C71" s="224" t="s">
        <v>183</v>
      </c>
      <c r="D71" s="225" t="s">
        <v>184</v>
      </c>
      <c r="E71" s="226" t="s">
        <v>36</v>
      </c>
      <c r="F71" s="227">
        <f>'rateio lote 2 adm local e bdi'!E71</f>
        <v>180</v>
      </c>
      <c r="G71" s="228" t="e">
        <f>'rateio lote 2 adm local e bdi'!K71</f>
        <v>#REF!</v>
      </c>
      <c r="H71" s="229" t="e">
        <f t="shared" si="4"/>
        <v>#REF!</v>
      </c>
    </row>
    <row r="72" ht="33.75" spans="1:8">
      <c r="A72" s="213"/>
      <c r="B72" s="223" t="s">
        <v>185</v>
      </c>
      <c r="C72" s="224" t="s">
        <v>186</v>
      </c>
      <c r="D72" s="225" t="s">
        <v>187</v>
      </c>
      <c r="E72" s="226" t="s">
        <v>36</v>
      </c>
      <c r="F72" s="227">
        <f>'rateio lote 2 adm local e bdi'!E72</f>
        <v>200</v>
      </c>
      <c r="G72" s="228" t="e">
        <f>'rateio lote 2 adm local e bdi'!K72</f>
        <v>#REF!</v>
      </c>
      <c r="H72" s="229" t="e">
        <f t="shared" si="4"/>
        <v>#REF!</v>
      </c>
    </row>
    <row r="73" ht="33.75" spans="1:8">
      <c r="A73" s="213"/>
      <c r="B73" s="223" t="s">
        <v>188</v>
      </c>
      <c r="C73" s="224" t="s">
        <v>189</v>
      </c>
      <c r="D73" s="225" t="s">
        <v>190</v>
      </c>
      <c r="E73" s="226" t="s">
        <v>36</v>
      </c>
      <c r="F73" s="227">
        <f>'rateio lote 2 adm local e bdi'!E73</f>
        <v>120</v>
      </c>
      <c r="G73" s="228" t="e">
        <f>'rateio lote 2 adm local e bdi'!K73</f>
        <v>#REF!</v>
      </c>
      <c r="H73" s="229" t="e">
        <f t="shared" si="4"/>
        <v>#REF!</v>
      </c>
    </row>
    <row r="74" ht="33.75" spans="1:8">
      <c r="A74" s="213"/>
      <c r="B74" s="223" t="s">
        <v>191</v>
      </c>
      <c r="C74" s="224" t="s">
        <v>192</v>
      </c>
      <c r="D74" s="225" t="s">
        <v>193</v>
      </c>
      <c r="E74" s="226" t="s">
        <v>36</v>
      </c>
      <c r="F74" s="227">
        <f>'rateio lote 2 adm local e bdi'!E74</f>
        <v>75</v>
      </c>
      <c r="G74" s="228" t="e">
        <f>'rateio lote 2 adm local e bdi'!K74</f>
        <v>#REF!</v>
      </c>
      <c r="H74" s="229" t="e">
        <f t="shared" si="4"/>
        <v>#REF!</v>
      </c>
    </row>
    <row r="75" ht="33.75" spans="1:8">
      <c r="A75" s="213"/>
      <c r="B75" s="223" t="s">
        <v>194</v>
      </c>
      <c r="C75" s="224" t="s">
        <v>195</v>
      </c>
      <c r="D75" s="225" t="s">
        <v>196</v>
      </c>
      <c r="E75" s="226" t="s">
        <v>36</v>
      </c>
      <c r="F75" s="227">
        <f>'rateio lote 2 adm local e bdi'!E75</f>
        <v>50</v>
      </c>
      <c r="G75" s="228" t="e">
        <f>'rateio lote 2 adm local e bdi'!K75</f>
        <v>#REF!</v>
      </c>
      <c r="H75" s="229" t="e">
        <f t="shared" si="4"/>
        <v>#REF!</v>
      </c>
    </row>
    <row r="76" ht="33.75" spans="1:8">
      <c r="A76" s="213"/>
      <c r="B76" s="223" t="s">
        <v>197</v>
      </c>
      <c r="C76" s="224" t="s">
        <v>198</v>
      </c>
      <c r="D76" s="225" t="s">
        <v>199</v>
      </c>
      <c r="E76" s="226" t="s">
        <v>36</v>
      </c>
      <c r="F76" s="227">
        <f>'rateio lote 2 adm local e bdi'!E76</f>
        <v>50</v>
      </c>
      <c r="G76" s="228" t="e">
        <f>'rateio lote 2 adm local e bdi'!K76</f>
        <v>#REF!</v>
      </c>
      <c r="H76" s="229" t="e">
        <f t="shared" si="4"/>
        <v>#REF!</v>
      </c>
    </row>
    <row r="77" ht="22.5" spans="1:8">
      <c r="A77" s="213"/>
      <c r="B77" s="223" t="s">
        <v>200</v>
      </c>
      <c r="C77" s="224" t="s">
        <v>201</v>
      </c>
      <c r="D77" s="225" t="s">
        <v>202</v>
      </c>
      <c r="E77" s="230" t="s">
        <v>43</v>
      </c>
      <c r="F77" s="227">
        <f>'rateio lote 2 adm local e bdi'!E77</f>
        <v>75</v>
      </c>
      <c r="G77" s="228" t="e">
        <f>'rateio lote 2 adm local e bdi'!K77</f>
        <v>#REF!</v>
      </c>
      <c r="H77" s="229" t="e">
        <f t="shared" si="4"/>
        <v>#REF!</v>
      </c>
    </row>
    <row r="78" ht="22.5" spans="1:8">
      <c r="A78" s="213"/>
      <c r="B78" s="223" t="s">
        <v>203</v>
      </c>
      <c r="C78" s="224" t="s">
        <v>204</v>
      </c>
      <c r="D78" s="225" t="s">
        <v>205</v>
      </c>
      <c r="E78" s="230" t="s">
        <v>43</v>
      </c>
      <c r="F78" s="227">
        <f>'rateio lote 2 adm local e bdi'!E78</f>
        <v>75</v>
      </c>
      <c r="G78" s="228" t="e">
        <f>'rateio lote 2 adm local e bdi'!K78</f>
        <v>#REF!</v>
      </c>
      <c r="H78" s="229" t="e">
        <f t="shared" si="4"/>
        <v>#REF!</v>
      </c>
    </row>
    <row r="79" ht="22.5" spans="1:8">
      <c r="A79" s="213"/>
      <c r="B79" s="223" t="s">
        <v>206</v>
      </c>
      <c r="C79" s="224" t="s">
        <v>207</v>
      </c>
      <c r="D79" s="225" t="s">
        <v>208</v>
      </c>
      <c r="E79" s="230" t="s">
        <v>43</v>
      </c>
      <c r="F79" s="227">
        <f>'rateio lote 2 adm local e bdi'!E79</f>
        <v>35</v>
      </c>
      <c r="G79" s="228" t="e">
        <f>'rateio lote 2 adm local e bdi'!K79</f>
        <v>#REF!</v>
      </c>
      <c r="H79" s="229" t="e">
        <f t="shared" si="4"/>
        <v>#REF!</v>
      </c>
    </row>
    <row r="80" ht="33.75" spans="1:8">
      <c r="A80" s="213"/>
      <c r="B80" s="223" t="s">
        <v>209</v>
      </c>
      <c r="C80" s="224" t="s">
        <v>210</v>
      </c>
      <c r="D80" s="231" t="s">
        <v>211</v>
      </c>
      <c r="E80" s="230" t="s">
        <v>43</v>
      </c>
      <c r="F80" s="227">
        <f>'rateio lote 2 adm local e bdi'!E80</f>
        <v>320</v>
      </c>
      <c r="G80" s="228" t="e">
        <f>'rateio lote 2 adm local e bdi'!K80</f>
        <v>#REF!</v>
      </c>
      <c r="H80" s="229" t="e">
        <f t="shared" si="4"/>
        <v>#REF!</v>
      </c>
    </row>
    <row r="81" ht="33.75" spans="1:8">
      <c r="A81" s="213"/>
      <c r="B81" s="223" t="s">
        <v>212</v>
      </c>
      <c r="C81" s="224" t="s">
        <v>213</v>
      </c>
      <c r="D81" s="231" t="s">
        <v>214</v>
      </c>
      <c r="E81" s="230" t="s">
        <v>43</v>
      </c>
      <c r="F81" s="227">
        <f>'rateio lote 2 adm local e bdi'!E81</f>
        <v>400</v>
      </c>
      <c r="G81" s="228" t="e">
        <f>'rateio lote 2 adm local e bdi'!K81</f>
        <v>#REF!</v>
      </c>
      <c r="H81" s="229" t="e">
        <f t="shared" si="4"/>
        <v>#REF!</v>
      </c>
    </row>
    <row r="82" ht="33.75" spans="1:8">
      <c r="A82" s="213"/>
      <c r="B82" s="223" t="s">
        <v>215</v>
      </c>
      <c r="C82" s="224" t="s">
        <v>216</v>
      </c>
      <c r="D82" s="231" t="s">
        <v>217</v>
      </c>
      <c r="E82" s="230" t="s">
        <v>43</v>
      </c>
      <c r="F82" s="227">
        <f>'rateio lote 2 adm local e bdi'!E82</f>
        <v>75</v>
      </c>
      <c r="G82" s="228" t="e">
        <f>'rateio lote 2 adm local e bdi'!K82</f>
        <v>#REF!</v>
      </c>
      <c r="H82" s="229" t="e">
        <f t="shared" si="4"/>
        <v>#REF!</v>
      </c>
    </row>
    <row r="83" ht="22.5" spans="1:8">
      <c r="A83" s="213"/>
      <c r="B83" s="223" t="s">
        <v>218</v>
      </c>
      <c r="C83" s="224" t="s">
        <v>219</v>
      </c>
      <c r="D83" s="231" t="s">
        <v>220</v>
      </c>
      <c r="E83" s="230" t="s">
        <v>36</v>
      </c>
      <c r="F83" s="227">
        <f>'rateio lote 2 adm local e bdi'!E83</f>
        <v>120</v>
      </c>
      <c r="G83" s="228" t="e">
        <f>'rateio lote 2 adm local e bdi'!K83</f>
        <v>#REF!</v>
      </c>
      <c r="H83" s="229" t="e">
        <f t="shared" si="4"/>
        <v>#REF!</v>
      </c>
    </row>
    <row r="84" ht="18.75" customHeight="1" spans="1:8">
      <c r="A84" s="213"/>
      <c r="B84" s="223" t="s">
        <v>221</v>
      </c>
      <c r="C84" s="224"/>
      <c r="D84" s="231" t="s">
        <v>222</v>
      </c>
      <c r="E84" s="230" t="s">
        <v>36</v>
      </c>
      <c r="F84" s="227">
        <f>'rateio lote 2 adm local e bdi'!E84</f>
        <v>120</v>
      </c>
      <c r="G84" s="228" t="e">
        <f>'rateio lote 2 adm local e bdi'!K84</f>
        <v>#REF!</v>
      </c>
      <c r="H84" s="229" t="e">
        <f t="shared" si="4"/>
        <v>#REF!</v>
      </c>
    </row>
    <row r="85" ht="18.75" customHeight="1" spans="1:8">
      <c r="A85" s="213"/>
      <c r="B85" s="223" t="s">
        <v>223</v>
      </c>
      <c r="C85" s="224"/>
      <c r="D85" s="231" t="s">
        <v>224</v>
      </c>
      <c r="E85" s="230" t="s">
        <v>36</v>
      </c>
      <c r="F85" s="227">
        <f>'rateio lote 2 adm local e bdi'!E85</f>
        <v>60</v>
      </c>
      <c r="G85" s="228" t="e">
        <f>'rateio lote 2 adm local e bdi'!K85</f>
        <v>#REF!</v>
      </c>
      <c r="H85" s="229" t="e">
        <f t="shared" si="4"/>
        <v>#REF!</v>
      </c>
    </row>
    <row r="86" ht="18.75" customHeight="1" spans="1:8">
      <c r="A86" s="213"/>
      <c r="B86" s="232" t="s">
        <v>225</v>
      </c>
      <c r="C86" s="232"/>
      <c r="D86" s="232"/>
      <c r="E86" s="232"/>
      <c r="F86" s="232"/>
      <c r="G86" s="232"/>
      <c r="H86" s="234" t="e">
        <f>SUM(H62:H85)</f>
        <v>#REF!</v>
      </c>
    </row>
    <row r="87" ht="18.75" customHeight="1" spans="1:8">
      <c r="A87" s="213"/>
      <c r="B87" s="222" t="s">
        <v>226</v>
      </c>
      <c r="C87" s="222"/>
      <c r="D87" s="222"/>
      <c r="E87" s="222"/>
      <c r="F87" s="222"/>
      <c r="G87" s="222"/>
      <c r="H87" s="222"/>
    </row>
    <row r="88" ht="24" spans="1:8">
      <c r="A88" s="213"/>
      <c r="B88" s="223" t="s">
        <v>227</v>
      </c>
      <c r="C88" s="224" t="s">
        <v>228</v>
      </c>
      <c r="D88" s="231" t="s">
        <v>229</v>
      </c>
      <c r="E88" s="230" t="s">
        <v>230</v>
      </c>
      <c r="F88" s="227">
        <f>'rateio lote 2 adm local e bdi'!E88</f>
        <v>800</v>
      </c>
      <c r="G88" s="228" t="e">
        <f>'rateio lote 2 adm local e bdi'!K88</f>
        <v>#REF!</v>
      </c>
      <c r="H88" s="229" t="e">
        <f>F88*G88</f>
        <v>#REF!</v>
      </c>
    </row>
    <row r="89" ht="22.5" spans="1:8">
      <c r="A89" s="213"/>
      <c r="B89" s="223" t="s">
        <v>231</v>
      </c>
      <c r="C89" s="224" t="s">
        <v>232</v>
      </c>
      <c r="D89" s="231" t="s">
        <v>233</v>
      </c>
      <c r="E89" s="230" t="s">
        <v>230</v>
      </c>
      <c r="F89" s="227">
        <f>'rateio lote 2 adm local e bdi'!E89</f>
        <v>800</v>
      </c>
      <c r="G89" s="228" t="e">
        <f>'rateio lote 2 adm local e bdi'!K89</f>
        <v>#REF!</v>
      </c>
      <c r="H89" s="229" t="e">
        <f>F89*G89</f>
        <v>#REF!</v>
      </c>
    </row>
    <row r="90" ht="22.5" spans="1:8">
      <c r="A90" s="213"/>
      <c r="B90" s="223" t="s">
        <v>234</v>
      </c>
      <c r="C90" s="224" t="s">
        <v>235</v>
      </c>
      <c r="D90" s="225" t="s">
        <v>236</v>
      </c>
      <c r="E90" s="226" t="s">
        <v>230</v>
      </c>
      <c r="F90" s="227">
        <f>'rateio lote 2 adm local e bdi'!E90</f>
        <v>400</v>
      </c>
      <c r="G90" s="228" t="e">
        <f>'rateio lote 2 adm local e bdi'!K90</f>
        <v>#REF!</v>
      </c>
      <c r="H90" s="229" t="e">
        <f>F90*G90</f>
        <v>#REF!</v>
      </c>
    </row>
    <row r="91" ht="18.75" customHeight="1" spans="1:8">
      <c r="A91" s="213"/>
      <c r="B91" s="232" t="s">
        <v>237</v>
      </c>
      <c r="C91" s="232"/>
      <c r="D91" s="232"/>
      <c r="E91" s="232"/>
      <c r="F91" s="232"/>
      <c r="G91" s="232"/>
      <c r="H91" s="234" t="e">
        <f>SUM(H88:H90)</f>
        <v>#REF!</v>
      </c>
    </row>
    <row r="92" ht="18.75" customHeight="1" spans="1:8">
      <c r="A92" s="213"/>
      <c r="B92" s="235" t="s">
        <v>238</v>
      </c>
      <c r="C92" s="235"/>
      <c r="D92" s="235"/>
      <c r="E92" s="235"/>
      <c r="F92" s="235"/>
      <c r="G92" s="235"/>
      <c r="H92" s="236" t="e">
        <f>H24+H30+H41+H49+H60+H86+H91</f>
        <v>#N/A</v>
      </c>
    </row>
  </sheetData>
  <mergeCells count="25">
    <mergeCell ref="B3:H3"/>
    <mergeCell ref="B4:H4"/>
    <mergeCell ref="B7:H7"/>
    <mergeCell ref="B24:G24"/>
    <mergeCell ref="B25:H25"/>
    <mergeCell ref="B30:G30"/>
    <mergeCell ref="B31:H31"/>
    <mergeCell ref="B41:G41"/>
    <mergeCell ref="B42:H42"/>
    <mergeCell ref="B49:G49"/>
    <mergeCell ref="B50:H50"/>
    <mergeCell ref="B60:G60"/>
    <mergeCell ref="B61:H61"/>
    <mergeCell ref="B86:G86"/>
    <mergeCell ref="B87:H87"/>
    <mergeCell ref="B91:G91"/>
    <mergeCell ref="B92:G92"/>
    <mergeCell ref="B5:B6"/>
    <mergeCell ref="C5:C6"/>
    <mergeCell ref="D5:D6"/>
    <mergeCell ref="E5:E6"/>
    <mergeCell ref="F5:F6"/>
    <mergeCell ref="G5:G6"/>
    <mergeCell ref="H5:H6"/>
    <mergeCell ref="A1:I2"/>
  </mergeCells>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2"/>
  <sheetViews>
    <sheetView view="pageBreakPreview" zoomScale="75" zoomScaleNormal="100" topLeftCell="A2" workbookViewId="0">
      <selection activeCell="A3" sqref="A3:H62"/>
    </sheetView>
  </sheetViews>
  <sheetFormatPr defaultColWidth="9" defaultRowHeight="15"/>
  <cols>
    <col min="1" max="1" width="7.71428571428571" style="3" customWidth="1"/>
    <col min="2" max="2" width="10.7142857142857" style="3" customWidth="1"/>
    <col min="3" max="3" width="52"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9" width="23.1428571428571" style="3" customWidth="1"/>
    <col min="10" max="1025" width="9.14285714285714" style="3" customWidth="1"/>
    <col min="1026" max="16384" width="9" style="52"/>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985</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1" customHeight="1" spans="1:8">
      <c r="A6" s="11">
        <v>1</v>
      </c>
      <c r="B6" s="12" t="s">
        <v>986</v>
      </c>
      <c r="C6" s="13" t="s">
        <v>987</v>
      </c>
      <c r="D6" s="12" t="s">
        <v>988</v>
      </c>
      <c r="E6" s="14" t="s">
        <v>480</v>
      </c>
      <c r="F6" s="14">
        <v>201</v>
      </c>
      <c r="G6" s="17">
        <v>4</v>
      </c>
      <c r="H6" s="15">
        <f t="shared" ref="H6:H61" si="0">F6*G6</f>
        <v>804</v>
      </c>
    </row>
    <row r="7" ht="21" customHeight="1" spans="1:9">
      <c r="A7" s="11">
        <v>2</v>
      </c>
      <c r="B7" s="12" t="s">
        <v>989</v>
      </c>
      <c r="C7" s="13" t="s">
        <v>990</v>
      </c>
      <c r="D7" s="12" t="s">
        <v>991</v>
      </c>
      <c r="E7" s="14" t="s">
        <v>480</v>
      </c>
      <c r="F7" s="14">
        <v>186</v>
      </c>
      <c r="G7" s="17">
        <v>3.9</v>
      </c>
      <c r="H7" s="15">
        <f t="shared" si="0"/>
        <v>725.4</v>
      </c>
      <c r="I7" s="2"/>
    </row>
    <row r="8" ht="20.1" customHeight="1" spans="1:9">
      <c r="A8" s="11">
        <v>3</v>
      </c>
      <c r="B8" s="12" t="s">
        <v>992</v>
      </c>
      <c r="C8" s="13" t="s">
        <v>993</v>
      </c>
      <c r="D8" s="12" t="s">
        <v>994</v>
      </c>
      <c r="E8" s="14" t="s">
        <v>480</v>
      </c>
      <c r="F8" s="14">
        <v>156</v>
      </c>
      <c r="G8" s="17">
        <v>3.97</v>
      </c>
      <c r="H8" s="15">
        <f t="shared" si="0"/>
        <v>619.32</v>
      </c>
      <c r="I8" s="2"/>
    </row>
    <row r="9" ht="20.1" customHeight="1" spans="1:9">
      <c r="A9" s="11">
        <v>4</v>
      </c>
      <c r="B9" s="12" t="s">
        <v>995</v>
      </c>
      <c r="C9" s="13" t="s">
        <v>996</v>
      </c>
      <c r="D9" s="12" t="s">
        <v>997</v>
      </c>
      <c r="E9" s="14" t="s">
        <v>480</v>
      </c>
      <c r="F9" s="14">
        <v>156</v>
      </c>
      <c r="G9" s="17">
        <v>3.6</v>
      </c>
      <c r="H9" s="15">
        <f t="shared" si="0"/>
        <v>561.6</v>
      </c>
      <c r="I9" s="2"/>
    </row>
    <row r="10" ht="20.1" customHeight="1" spans="1:9">
      <c r="A10" s="11">
        <v>5</v>
      </c>
      <c r="B10" s="12" t="s">
        <v>998</v>
      </c>
      <c r="C10" s="13" t="s">
        <v>999</v>
      </c>
      <c r="D10" s="12" t="s">
        <v>1000</v>
      </c>
      <c r="E10" s="14" t="s">
        <v>480</v>
      </c>
      <c r="F10" s="14">
        <v>200</v>
      </c>
      <c r="G10" s="17">
        <v>3</v>
      </c>
      <c r="H10" s="15">
        <f t="shared" si="0"/>
        <v>600</v>
      </c>
      <c r="I10" s="2"/>
    </row>
    <row r="11" ht="20.1" customHeight="1" spans="1:9">
      <c r="A11" s="11">
        <v>6</v>
      </c>
      <c r="B11" s="12" t="s">
        <v>1001</v>
      </c>
      <c r="C11" s="13" t="s">
        <v>1002</v>
      </c>
      <c r="D11" s="12" t="s">
        <v>1003</v>
      </c>
      <c r="E11" s="14" t="s">
        <v>480</v>
      </c>
      <c r="F11" s="14">
        <v>146</v>
      </c>
      <c r="G11" s="17">
        <v>3.6</v>
      </c>
      <c r="H11" s="15">
        <f t="shared" si="0"/>
        <v>525.6</v>
      </c>
      <c r="I11" s="2"/>
    </row>
    <row r="12" ht="20.1" customHeight="1" spans="1:9">
      <c r="A12" s="11">
        <v>7</v>
      </c>
      <c r="B12" s="12" t="s">
        <v>1004</v>
      </c>
      <c r="C12" s="13" t="s">
        <v>1005</v>
      </c>
      <c r="D12" s="12" t="s">
        <v>1006</v>
      </c>
      <c r="E12" s="14" t="s">
        <v>480</v>
      </c>
      <c r="F12" s="14">
        <v>128</v>
      </c>
      <c r="G12" s="17">
        <v>3.6</v>
      </c>
      <c r="H12" s="15">
        <f t="shared" si="0"/>
        <v>460.8</v>
      </c>
      <c r="I12" s="2"/>
    </row>
    <row r="13" ht="20.1" customHeight="1" spans="1:9">
      <c r="A13" s="11">
        <v>8</v>
      </c>
      <c r="B13" s="12" t="s">
        <v>1007</v>
      </c>
      <c r="C13" s="13" t="s">
        <v>1008</v>
      </c>
      <c r="D13" s="12" t="s">
        <v>1009</v>
      </c>
      <c r="E13" s="14" t="s">
        <v>480</v>
      </c>
      <c r="F13" s="14">
        <v>91.41</v>
      </c>
      <c r="G13" s="17">
        <v>3</v>
      </c>
      <c r="H13" s="15">
        <f t="shared" si="0"/>
        <v>274.23</v>
      </c>
      <c r="I13" s="2"/>
    </row>
    <row r="14" ht="20.1" customHeight="1" spans="1:9">
      <c r="A14" s="11">
        <v>9</v>
      </c>
      <c r="B14" s="12" t="s">
        <v>1010</v>
      </c>
      <c r="C14" s="13" t="s">
        <v>1011</v>
      </c>
      <c r="D14" s="12" t="s">
        <v>1012</v>
      </c>
      <c r="E14" s="14" t="s">
        <v>480</v>
      </c>
      <c r="F14" s="14">
        <v>52</v>
      </c>
      <c r="G14" s="17">
        <v>3</v>
      </c>
      <c r="H14" s="15">
        <f t="shared" si="0"/>
        <v>156</v>
      </c>
      <c r="I14" s="2"/>
    </row>
    <row r="15" ht="20.1" customHeight="1" spans="1:9">
      <c r="A15" s="11">
        <v>10</v>
      </c>
      <c r="B15" s="12" t="s">
        <v>1013</v>
      </c>
      <c r="C15" s="13" t="s">
        <v>1014</v>
      </c>
      <c r="D15" s="12" t="s">
        <v>1015</v>
      </c>
      <c r="E15" s="14" t="s">
        <v>480</v>
      </c>
      <c r="F15" s="14">
        <v>138</v>
      </c>
      <c r="G15" s="17">
        <v>4</v>
      </c>
      <c r="H15" s="15">
        <f t="shared" si="0"/>
        <v>552</v>
      </c>
      <c r="I15" s="2"/>
    </row>
    <row r="16" ht="20.1" customHeight="1" spans="1:9">
      <c r="A16" s="11">
        <v>11</v>
      </c>
      <c r="B16" s="12" t="s">
        <v>1016</v>
      </c>
      <c r="C16" s="13" t="s">
        <v>1017</v>
      </c>
      <c r="D16" s="12" t="s">
        <v>1015</v>
      </c>
      <c r="E16" s="14" t="s">
        <v>480</v>
      </c>
      <c r="F16" s="14">
        <v>150</v>
      </c>
      <c r="G16" s="17">
        <v>4</v>
      </c>
      <c r="H16" s="15">
        <f t="shared" si="0"/>
        <v>600</v>
      </c>
      <c r="I16" s="2"/>
    </row>
    <row r="17" ht="20.1" customHeight="1" spans="1:9">
      <c r="A17" s="11">
        <v>12</v>
      </c>
      <c r="B17" s="12" t="s">
        <v>1018</v>
      </c>
      <c r="C17" s="13" t="s">
        <v>1019</v>
      </c>
      <c r="D17" s="12" t="s">
        <v>1015</v>
      </c>
      <c r="E17" s="14" t="s">
        <v>480</v>
      </c>
      <c r="F17" s="14">
        <v>153</v>
      </c>
      <c r="G17" s="17">
        <v>4</v>
      </c>
      <c r="H17" s="15">
        <f t="shared" si="0"/>
        <v>612</v>
      </c>
      <c r="I17" s="2"/>
    </row>
    <row r="18" ht="20.1" customHeight="1" spans="1:9">
      <c r="A18" s="11">
        <v>13</v>
      </c>
      <c r="B18" s="12" t="s">
        <v>1020</v>
      </c>
      <c r="C18" s="13" t="s">
        <v>1021</v>
      </c>
      <c r="D18" s="12" t="s">
        <v>1015</v>
      </c>
      <c r="E18" s="14" t="s">
        <v>480</v>
      </c>
      <c r="F18" s="14">
        <v>154</v>
      </c>
      <c r="G18" s="17">
        <v>4</v>
      </c>
      <c r="H18" s="15">
        <f t="shared" si="0"/>
        <v>616</v>
      </c>
      <c r="I18" s="2"/>
    </row>
    <row r="19" ht="20.1" customHeight="1" spans="1:9">
      <c r="A19" s="11">
        <v>14</v>
      </c>
      <c r="B19" s="12" t="s">
        <v>1022</v>
      </c>
      <c r="C19" s="13" t="s">
        <v>1023</v>
      </c>
      <c r="D19" s="12" t="s">
        <v>1015</v>
      </c>
      <c r="E19" s="14" t="s">
        <v>480</v>
      </c>
      <c r="F19" s="14">
        <v>135</v>
      </c>
      <c r="G19" s="17">
        <v>4</v>
      </c>
      <c r="H19" s="15">
        <f t="shared" si="0"/>
        <v>540</v>
      </c>
      <c r="I19" s="2"/>
    </row>
    <row r="20" ht="20.1" customHeight="1" spans="1:9">
      <c r="A20" s="11">
        <v>15</v>
      </c>
      <c r="B20" s="12" t="s">
        <v>1024</v>
      </c>
      <c r="C20" s="13" t="s">
        <v>1025</v>
      </c>
      <c r="D20" s="12" t="s">
        <v>1015</v>
      </c>
      <c r="E20" s="14" t="s">
        <v>480</v>
      </c>
      <c r="F20" s="14">
        <v>120</v>
      </c>
      <c r="G20" s="17">
        <v>4</v>
      </c>
      <c r="H20" s="15">
        <f t="shared" si="0"/>
        <v>480</v>
      </c>
      <c r="I20" s="2"/>
    </row>
    <row r="21" ht="20.1" customHeight="1" spans="1:9">
      <c r="A21" s="11">
        <v>16</v>
      </c>
      <c r="B21" s="12" t="s">
        <v>1026</v>
      </c>
      <c r="C21" s="13" t="s">
        <v>1027</v>
      </c>
      <c r="D21" s="12" t="s">
        <v>1015</v>
      </c>
      <c r="E21" s="14" t="s">
        <v>480</v>
      </c>
      <c r="F21" s="14">
        <v>98</v>
      </c>
      <c r="G21" s="17">
        <v>4</v>
      </c>
      <c r="H21" s="15">
        <f t="shared" si="0"/>
        <v>392</v>
      </c>
      <c r="I21" s="2"/>
    </row>
    <row r="22" ht="20.1" customHeight="1" spans="1:9">
      <c r="A22" s="11">
        <v>17</v>
      </c>
      <c r="B22" s="12" t="s">
        <v>1028</v>
      </c>
      <c r="C22" s="13" t="s">
        <v>1029</v>
      </c>
      <c r="D22" s="12" t="s">
        <v>1030</v>
      </c>
      <c r="E22" s="14" t="s">
        <v>480</v>
      </c>
      <c r="F22" s="14">
        <v>120</v>
      </c>
      <c r="G22" s="17">
        <v>4</v>
      </c>
      <c r="H22" s="15">
        <f t="shared" si="0"/>
        <v>480</v>
      </c>
      <c r="I22" s="2"/>
    </row>
    <row r="23" ht="20.1" customHeight="1" spans="1:9">
      <c r="A23" s="11">
        <v>18</v>
      </c>
      <c r="B23" s="12" t="s">
        <v>1031</v>
      </c>
      <c r="C23" s="13" t="s">
        <v>1032</v>
      </c>
      <c r="D23" s="12" t="s">
        <v>1033</v>
      </c>
      <c r="E23" s="14" t="s">
        <v>480</v>
      </c>
      <c r="F23" s="14">
        <v>105</v>
      </c>
      <c r="G23" s="17">
        <v>4</v>
      </c>
      <c r="H23" s="15">
        <f t="shared" si="0"/>
        <v>420</v>
      </c>
      <c r="I23" s="2"/>
    </row>
    <row r="24" ht="20.1" customHeight="1" spans="1:9">
      <c r="A24" s="11">
        <v>19</v>
      </c>
      <c r="B24" s="12" t="s">
        <v>1034</v>
      </c>
      <c r="C24" s="13" t="s">
        <v>1035</v>
      </c>
      <c r="D24" s="12" t="s">
        <v>1036</v>
      </c>
      <c r="E24" s="14" t="s">
        <v>480</v>
      </c>
      <c r="F24" s="14">
        <v>128</v>
      </c>
      <c r="G24" s="17">
        <v>4</v>
      </c>
      <c r="H24" s="15">
        <f t="shared" si="0"/>
        <v>512</v>
      </c>
      <c r="I24" s="2"/>
    </row>
    <row r="25" ht="20.1" customHeight="1" spans="1:9">
      <c r="A25" s="11">
        <v>20</v>
      </c>
      <c r="B25" s="12" t="s">
        <v>1037</v>
      </c>
      <c r="C25" s="13" t="s">
        <v>1038</v>
      </c>
      <c r="D25" s="12" t="s">
        <v>1039</v>
      </c>
      <c r="E25" s="14" t="s">
        <v>480</v>
      </c>
      <c r="F25" s="14">
        <v>105</v>
      </c>
      <c r="G25" s="17">
        <v>4</v>
      </c>
      <c r="H25" s="15">
        <f t="shared" si="0"/>
        <v>420</v>
      </c>
      <c r="I25" s="2"/>
    </row>
    <row r="26" s="1" customFormat="1" ht="20.1" customHeight="1" spans="1:9">
      <c r="A26" s="11">
        <v>21</v>
      </c>
      <c r="B26" s="12" t="s">
        <v>1040</v>
      </c>
      <c r="C26" s="13" t="s">
        <v>1041</v>
      </c>
      <c r="D26" s="12" t="s">
        <v>1042</v>
      </c>
      <c r="E26" s="14" t="s">
        <v>480</v>
      </c>
      <c r="F26" s="14">
        <v>120</v>
      </c>
      <c r="G26" s="17">
        <v>3.6</v>
      </c>
      <c r="H26" s="15">
        <f t="shared" si="0"/>
        <v>432</v>
      </c>
      <c r="I26" s="2"/>
    </row>
    <row r="27" s="1" customFormat="1" ht="20.1" customHeight="1" spans="1:9">
      <c r="A27" s="11">
        <v>22</v>
      </c>
      <c r="B27" s="12" t="s">
        <v>1043</v>
      </c>
      <c r="C27" s="13" t="s">
        <v>1044</v>
      </c>
      <c r="D27" s="12" t="s">
        <v>1045</v>
      </c>
      <c r="E27" s="14" t="s">
        <v>480</v>
      </c>
      <c r="F27" s="14">
        <v>105</v>
      </c>
      <c r="G27" s="17">
        <v>3.6</v>
      </c>
      <c r="H27" s="15">
        <f t="shared" si="0"/>
        <v>378</v>
      </c>
      <c r="I27" s="2"/>
    </row>
    <row r="28" s="1" customFormat="1" ht="20.1" customHeight="1" spans="1:9">
      <c r="A28" s="11">
        <v>23</v>
      </c>
      <c r="B28" s="12" t="s">
        <v>1046</v>
      </c>
      <c r="C28" s="13" t="s">
        <v>1047</v>
      </c>
      <c r="D28" s="12" t="s">
        <v>1048</v>
      </c>
      <c r="E28" s="14" t="s">
        <v>480</v>
      </c>
      <c r="F28" s="14">
        <v>128</v>
      </c>
      <c r="G28" s="17">
        <v>4</v>
      </c>
      <c r="H28" s="15">
        <f t="shared" si="0"/>
        <v>512</v>
      </c>
      <c r="I28" s="2"/>
    </row>
    <row r="29" s="1" customFormat="1" ht="20.1" customHeight="1" spans="1:9">
      <c r="A29" s="11">
        <v>24</v>
      </c>
      <c r="B29" s="12" t="s">
        <v>1049</v>
      </c>
      <c r="C29" s="13" t="s">
        <v>1050</v>
      </c>
      <c r="D29" s="12" t="s">
        <v>1051</v>
      </c>
      <c r="E29" s="11" t="s">
        <v>928</v>
      </c>
      <c r="F29" s="11">
        <v>203</v>
      </c>
      <c r="G29" s="15">
        <v>9</v>
      </c>
      <c r="H29" s="15">
        <f t="shared" si="0"/>
        <v>1827</v>
      </c>
      <c r="I29" s="2"/>
    </row>
    <row r="30" s="1" customFormat="1" ht="20.1" customHeight="1" spans="1:9">
      <c r="A30" s="11">
        <v>25</v>
      </c>
      <c r="B30" s="12" t="s">
        <v>1052</v>
      </c>
      <c r="C30" s="13" t="s">
        <v>1053</v>
      </c>
      <c r="D30" s="12" t="s">
        <v>1054</v>
      </c>
      <c r="E30" s="11" t="s">
        <v>928</v>
      </c>
      <c r="F30" s="11">
        <v>141</v>
      </c>
      <c r="G30" s="15">
        <v>6</v>
      </c>
      <c r="H30" s="15">
        <f t="shared" si="0"/>
        <v>846</v>
      </c>
      <c r="I30" s="2"/>
    </row>
    <row r="31" s="1" customFormat="1" ht="20.1" customHeight="1" spans="1:9">
      <c r="A31" s="11">
        <v>26</v>
      </c>
      <c r="B31" s="12" t="s">
        <v>1055</v>
      </c>
      <c r="C31" s="13" t="s">
        <v>1056</v>
      </c>
      <c r="D31" s="12" t="s">
        <v>1033</v>
      </c>
      <c r="E31" s="11" t="s">
        <v>928</v>
      </c>
      <c r="F31" s="14">
        <v>300</v>
      </c>
      <c r="G31" s="17">
        <v>3</v>
      </c>
      <c r="H31" s="15">
        <f t="shared" si="0"/>
        <v>900</v>
      </c>
      <c r="I31" s="2"/>
    </row>
    <row r="32" s="1" customFormat="1" ht="20.1" customHeight="1" spans="1:9">
      <c r="A32" s="11">
        <v>27</v>
      </c>
      <c r="B32" s="12" t="s">
        <v>1057</v>
      </c>
      <c r="C32" s="13" t="s">
        <v>1058</v>
      </c>
      <c r="D32" s="12" t="s">
        <v>1059</v>
      </c>
      <c r="E32" s="11" t="s">
        <v>928</v>
      </c>
      <c r="F32" s="11">
        <v>70</v>
      </c>
      <c r="G32" s="15">
        <v>3</v>
      </c>
      <c r="H32" s="15">
        <f t="shared" si="0"/>
        <v>210</v>
      </c>
      <c r="I32" s="2"/>
    </row>
    <row r="33" s="1" customFormat="1" ht="20.1" customHeight="1" spans="1:9">
      <c r="A33" s="11">
        <v>28</v>
      </c>
      <c r="B33" s="12" t="s">
        <v>1060</v>
      </c>
      <c r="C33" s="13" t="s">
        <v>1061</v>
      </c>
      <c r="D33" s="12" t="s">
        <v>1062</v>
      </c>
      <c r="E33" s="11" t="s">
        <v>928</v>
      </c>
      <c r="F33" s="11">
        <v>320</v>
      </c>
      <c r="G33" s="15">
        <v>8</v>
      </c>
      <c r="H33" s="15">
        <f t="shared" si="0"/>
        <v>2560</v>
      </c>
      <c r="I33" s="2"/>
    </row>
    <row r="34" ht="20.1" customHeight="1" spans="1:9">
      <c r="A34" s="11">
        <v>29</v>
      </c>
      <c r="B34" s="12" t="s">
        <v>1063</v>
      </c>
      <c r="C34" s="13" t="s">
        <v>1064</v>
      </c>
      <c r="D34" s="16" t="s">
        <v>1065</v>
      </c>
      <c r="E34" s="11" t="s">
        <v>928</v>
      </c>
      <c r="F34" s="11">
        <v>514</v>
      </c>
      <c r="G34" s="15">
        <v>5</v>
      </c>
      <c r="H34" s="15">
        <f t="shared" si="0"/>
        <v>2570</v>
      </c>
      <c r="I34" s="2"/>
    </row>
    <row r="35" ht="20.1" customHeight="1" spans="1:9">
      <c r="A35" s="11">
        <v>30</v>
      </c>
      <c r="B35" s="12" t="s">
        <v>1066</v>
      </c>
      <c r="C35" s="13" t="s">
        <v>1067</v>
      </c>
      <c r="D35" s="12" t="s">
        <v>1068</v>
      </c>
      <c r="E35" s="11" t="s">
        <v>928</v>
      </c>
      <c r="F35" s="11">
        <v>444</v>
      </c>
      <c r="G35" s="15">
        <v>7</v>
      </c>
      <c r="H35" s="15">
        <f t="shared" si="0"/>
        <v>3108</v>
      </c>
      <c r="I35" s="2"/>
    </row>
    <row r="36" ht="20.1" customHeight="1" spans="1:9">
      <c r="A36" s="11">
        <v>31</v>
      </c>
      <c r="B36" s="12" t="s">
        <v>1069</v>
      </c>
      <c r="C36" s="13" t="s">
        <v>1070</v>
      </c>
      <c r="D36" s="12" t="s">
        <v>1071</v>
      </c>
      <c r="E36" s="11" t="s">
        <v>928</v>
      </c>
      <c r="F36" s="11">
        <v>160</v>
      </c>
      <c r="G36" s="15">
        <v>5</v>
      </c>
      <c r="H36" s="15">
        <f t="shared" si="0"/>
        <v>800</v>
      </c>
      <c r="I36" s="2"/>
    </row>
    <row r="37" ht="20.1" customHeight="1" spans="1:9">
      <c r="A37" s="11">
        <v>32</v>
      </c>
      <c r="B37" s="12" t="s">
        <v>1072</v>
      </c>
      <c r="C37" s="13" t="s">
        <v>1073</v>
      </c>
      <c r="D37" s="12" t="s">
        <v>1074</v>
      </c>
      <c r="E37" s="11" t="s">
        <v>928</v>
      </c>
      <c r="F37" s="14">
        <v>21.16</v>
      </c>
      <c r="G37" s="17">
        <v>4</v>
      </c>
      <c r="H37" s="15">
        <f t="shared" si="0"/>
        <v>84.64</v>
      </c>
      <c r="I37" s="2"/>
    </row>
    <row r="38" ht="20.1" customHeight="1" spans="1:9">
      <c r="A38" s="11">
        <v>33</v>
      </c>
      <c r="B38" s="12" t="s">
        <v>1075</v>
      </c>
      <c r="C38" s="13" t="s">
        <v>1076</v>
      </c>
      <c r="D38" s="12" t="s">
        <v>1077</v>
      </c>
      <c r="E38" s="11" t="s">
        <v>928</v>
      </c>
      <c r="F38" s="11">
        <v>175</v>
      </c>
      <c r="G38" s="15">
        <v>5</v>
      </c>
      <c r="H38" s="15">
        <f t="shared" si="0"/>
        <v>875</v>
      </c>
      <c r="I38" s="2"/>
    </row>
    <row r="39" ht="20.1" customHeight="1" spans="1:9">
      <c r="A39" s="11">
        <v>34</v>
      </c>
      <c r="B39" s="12" t="s">
        <v>1078</v>
      </c>
      <c r="C39" s="13" t="s">
        <v>1079</v>
      </c>
      <c r="D39" s="12" t="s">
        <v>1080</v>
      </c>
      <c r="E39" s="11" t="s">
        <v>928</v>
      </c>
      <c r="F39" s="11">
        <v>569</v>
      </c>
      <c r="G39" s="15">
        <v>4</v>
      </c>
      <c r="H39" s="15">
        <f t="shared" si="0"/>
        <v>2276</v>
      </c>
      <c r="I39" s="2"/>
    </row>
    <row r="40" ht="20.1" customHeight="1" spans="1:9">
      <c r="A40" s="11">
        <v>35</v>
      </c>
      <c r="B40" s="12" t="s">
        <v>1081</v>
      </c>
      <c r="C40" s="13" t="s">
        <v>1082</v>
      </c>
      <c r="D40" s="12" t="s">
        <v>1083</v>
      </c>
      <c r="E40" s="11" t="s">
        <v>928</v>
      </c>
      <c r="F40" s="14">
        <v>182</v>
      </c>
      <c r="G40" s="17">
        <v>4.5</v>
      </c>
      <c r="H40" s="15">
        <f t="shared" si="0"/>
        <v>819</v>
      </c>
      <c r="I40" s="2"/>
    </row>
    <row r="41" ht="20.1" customHeight="1" spans="1:9">
      <c r="A41" s="11">
        <v>36</v>
      </c>
      <c r="B41" s="12" t="s">
        <v>1084</v>
      </c>
      <c r="C41" s="13" t="s">
        <v>1085</v>
      </c>
      <c r="D41" s="16" t="s">
        <v>1086</v>
      </c>
      <c r="E41" s="11" t="s">
        <v>928</v>
      </c>
      <c r="F41" s="11">
        <v>285</v>
      </c>
      <c r="G41" s="15">
        <v>5</v>
      </c>
      <c r="H41" s="15">
        <f t="shared" si="0"/>
        <v>1425</v>
      </c>
      <c r="I41" s="2"/>
    </row>
    <row r="42" ht="20.1" customHeight="1" spans="1:9">
      <c r="A42" s="11">
        <v>37</v>
      </c>
      <c r="B42" s="12" t="s">
        <v>1087</v>
      </c>
      <c r="C42" s="13" t="s">
        <v>1088</v>
      </c>
      <c r="D42" s="12" t="s">
        <v>1089</v>
      </c>
      <c r="E42" s="11" t="s">
        <v>928</v>
      </c>
      <c r="F42" s="11">
        <v>95</v>
      </c>
      <c r="G42" s="15">
        <v>5</v>
      </c>
      <c r="H42" s="15">
        <f t="shared" si="0"/>
        <v>475</v>
      </c>
      <c r="I42" s="2"/>
    </row>
    <row r="43" ht="20.1" customHeight="1" spans="1:9">
      <c r="A43" s="11">
        <v>38</v>
      </c>
      <c r="B43" s="12" t="s">
        <v>1090</v>
      </c>
      <c r="C43" s="13" t="s">
        <v>1091</v>
      </c>
      <c r="D43" s="12" t="s">
        <v>1092</v>
      </c>
      <c r="E43" s="11" t="s">
        <v>928</v>
      </c>
      <c r="F43" s="11">
        <v>224</v>
      </c>
      <c r="G43" s="15">
        <v>3</v>
      </c>
      <c r="H43" s="15">
        <f t="shared" si="0"/>
        <v>672</v>
      </c>
      <c r="I43" s="2"/>
    </row>
    <row r="44" ht="20.1" customHeight="1" spans="1:9">
      <c r="A44" s="11">
        <v>39</v>
      </c>
      <c r="B44" s="12" t="s">
        <v>1093</v>
      </c>
      <c r="C44" s="13" t="s">
        <v>1094</v>
      </c>
      <c r="D44" s="12" t="s">
        <v>1095</v>
      </c>
      <c r="E44" s="11" t="s">
        <v>928</v>
      </c>
      <c r="F44" s="11">
        <v>282</v>
      </c>
      <c r="G44" s="15">
        <v>4</v>
      </c>
      <c r="H44" s="15">
        <f t="shared" si="0"/>
        <v>1128</v>
      </c>
      <c r="I44" s="2"/>
    </row>
    <row r="45" ht="20.1" customHeight="1" spans="1:9">
      <c r="A45" s="11">
        <v>40</v>
      </c>
      <c r="B45" s="12" t="s">
        <v>1096</v>
      </c>
      <c r="C45" s="13" t="s">
        <v>1097</v>
      </c>
      <c r="D45" s="12" t="s">
        <v>1098</v>
      </c>
      <c r="E45" s="11" t="s">
        <v>928</v>
      </c>
      <c r="F45" s="14">
        <v>23.3</v>
      </c>
      <c r="G45" s="17">
        <v>4.6</v>
      </c>
      <c r="H45" s="15">
        <f t="shared" si="0"/>
        <v>107.18</v>
      </c>
      <c r="I45" s="2"/>
    </row>
    <row r="46" ht="20.1" customHeight="1" spans="1:9">
      <c r="A46" s="11">
        <v>41</v>
      </c>
      <c r="B46" s="12" t="s">
        <v>1099</v>
      </c>
      <c r="C46" s="13" t="s">
        <v>1100</v>
      </c>
      <c r="D46" s="12" t="s">
        <v>1101</v>
      </c>
      <c r="E46" s="11" t="s">
        <v>928</v>
      </c>
      <c r="F46" s="14">
        <v>23.3</v>
      </c>
      <c r="G46" s="17">
        <v>4.6</v>
      </c>
      <c r="H46" s="15">
        <f t="shared" si="0"/>
        <v>107.18</v>
      </c>
      <c r="I46" s="2"/>
    </row>
    <row r="47" ht="30.95" customHeight="1" spans="1:9">
      <c r="A47" s="11">
        <v>42</v>
      </c>
      <c r="B47" s="12" t="s">
        <v>1102</v>
      </c>
      <c r="C47" s="13" t="s">
        <v>1103</v>
      </c>
      <c r="D47" s="12" t="s">
        <v>1104</v>
      </c>
      <c r="E47" s="14" t="s">
        <v>928</v>
      </c>
      <c r="F47" s="14">
        <v>382</v>
      </c>
      <c r="G47" s="17">
        <v>13</v>
      </c>
      <c r="H47" s="15">
        <f t="shared" si="0"/>
        <v>4966</v>
      </c>
      <c r="I47" s="2"/>
    </row>
    <row r="48" ht="20.1" customHeight="1" spans="1:9">
      <c r="A48" s="11">
        <v>43</v>
      </c>
      <c r="B48" s="12" t="s">
        <v>1105</v>
      </c>
      <c r="C48" s="13" t="s">
        <v>1106</v>
      </c>
      <c r="D48" s="12" t="s">
        <v>1107</v>
      </c>
      <c r="E48" s="14" t="s">
        <v>928</v>
      </c>
      <c r="F48" s="14">
        <v>361</v>
      </c>
      <c r="G48" s="17">
        <v>5</v>
      </c>
      <c r="H48" s="15">
        <f t="shared" si="0"/>
        <v>1805</v>
      </c>
      <c r="I48" s="2"/>
    </row>
    <row r="49" ht="20.1" customHeight="1" spans="1:9">
      <c r="A49" s="11">
        <v>44</v>
      </c>
      <c r="B49" s="12" t="s">
        <v>1108</v>
      </c>
      <c r="C49" s="13" t="s">
        <v>1109</v>
      </c>
      <c r="D49" s="12" t="s">
        <v>1110</v>
      </c>
      <c r="E49" s="14" t="s">
        <v>928</v>
      </c>
      <c r="F49" s="14">
        <v>551</v>
      </c>
      <c r="G49" s="17">
        <v>4</v>
      </c>
      <c r="H49" s="15">
        <f t="shared" si="0"/>
        <v>2204</v>
      </c>
      <c r="I49" s="2"/>
    </row>
    <row r="50" ht="20.1" customHeight="1" spans="1:9">
      <c r="A50" s="11">
        <v>45</v>
      </c>
      <c r="B50" s="12" t="s">
        <v>1111</v>
      </c>
      <c r="C50" s="13" t="s">
        <v>1112</v>
      </c>
      <c r="D50" s="12" t="s">
        <v>1113</v>
      </c>
      <c r="E50" s="14" t="s">
        <v>928</v>
      </c>
      <c r="F50" s="14">
        <v>356</v>
      </c>
      <c r="G50" s="17">
        <v>4</v>
      </c>
      <c r="H50" s="15">
        <f t="shared" si="0"/>
        <v>1424</v>
      </c>
      <c r="I50" s="2"/>
    </row>
    <row r="51" ht="20.1" customHeight="1" spans="1:9">
      <c r="A51" s="11">
        <v>46</v>
      </c>
      <c r="B51" s="12" t="s">
        <v>1114</v>
      </c>
      <c r="C51" s="13" t="s">
        <v>1115</v>
      </c>
      <c r="D51" s="12" t="s">
        <v>1116</v>
      </c>
      <c r="E51" s="14" t="s">
        <v>928</v>
      </c>
      <c r="F51" s="14">
        <v>33.5</v>
      </c>
      <c r="G51" s="17">
        <v>2.7</v>
      </c>
      <c r="H51" s="15">
        <f t="shared" si="0"/>
        <v>90.45</v>
      </c>
      <c r="I51" s="2"/>
    </row>
    <row r="52" ht="20.1" customHeight="1" spans="1:9">
      <c r="A52" s="11">
        <v>47</v>
      </c>
      <c r="B52" s="12" t="s">
        <v>1117</v>
      </c>
      <c r="C52" s="13" t="s">
        <v>1118</v>
      </c>
      <c r="D52" s="16" t="s">
        <v>1119</v>
      </c>
      <c r="E52" s="14" t="s">
        <v>928</v>
      </c>
      <c r="F52" s="14">
        <v>49.94</v>
      </c>
      <c r="G52" s="17">
        <v>3.6</v>
      </c>
      <c r="H52" s="15">
        <f t="shared" si="0"/>
        <v>179.784</v>
      </c>
      <c r="I52" s="2"/>
    </row>
    <row r="53" ht="20.1" customHeight="1" spans="1:9">
      <c r="A53" s="11">
        <v>48</v>
      </c>
      <c r="B53" s="12" t="s">
        <v>1120</v>
      </c>
      <c r="C53" s="13" t="s">
        <v>1121</v>
      </c>
      <c r="D53" s="16" t="s">
        <v>1122</v>
      </c>
      <c r="E53" s="14" t="s">
        <v>928</v>
      </c>
      <c r="F53" s="14">
        <v>480.24</v>
      </c>
      <c r="G53" s="17">
        <v>6</v>
      </c>
      <c r="H53" s="15">
        <f t="shared" si="0"/>
        <v>2881.44</v>
      </c>
      <c r="I53" s="2"/>
    </row>
    <row r="54" ht="20.1" customHeight="1" spans="1:9">
      <c r="A54" s="11">
        <v>49</v>
      </c>
      <c r="B54" s="12" t="s">
        <v>1123</v>
      </c>
      <c r="C54" s="13" t="s">
        <v>1124</v>
      </c>
      <c r="D54" s="12" t="s">
        <v>1015</v>
      </c>
      <c r="E54" s="14" t="s">
        <v>928</v>
      </c>
      <c r="F54" s="14">
        <v>430</v>
      </c>
      <c r="G54" s="17">
        <v>11</v>
      </c>
      <c r="H54" s="15">
        <f t="shared" si="0"/>
        <v>4730</v>
      </c>
      <c r="I54" s="2"/>
    </row>
    <row r="55" ht="20.1" customHeight="1" spans="1:9">
      <c r="A55" s="11">
        <v>50</v>
      </c>
      <c r="B55" s="12" t="s">
        <v>1125</v>
      </c>
      <c r="C55" s="13" t="s">
        <v>1126</v>
      </c>
      <c r="D55" s="12" t="s">
        <v>1127</v>
      </c>
      <c r="E55" s="14" t="s">
        <v>928</v>
      </c>
      <c r="F55" s="14">
        <v>251</v>
      </c>
      <c r="G55" s="17">
        <v>5</v>
      </c>
      <c r="H55" s="15">
        <f t="shared" si="0"/>
        <v>1255</v>
      </c>
      <c r="I55" s="2"/>
    </row>
    <row r="56" ht="20.1" customHeight="1" spans="1:9">
      <c r="A56" s="11">
        <v>51</v>
      </c>
      <c r="B56" s="12" t="s">
        <v>1128</v>
      </c>
      <c r="C56" s="13" t="s">
        <v>1129</v>
      </c>
      <c r="D56" s="12" t="s">
        <v>1130</v>
      </c>
      <c r="E56" s="14" t="s">
        <v>928</v>
      </c>
      <c r="F56" s="14">
        <v>203</v>
      </c>
      <c r="G56" s="17">
        <v>3</v>
      </c>
      <c r="H56" s="15">
        <f t="shared" si="0"/>
        <v>609</v>
      </c>
      <c r="I56" s="2"/>
    </row>
    <row r="57" ht="20.1" customHeight="1" spans="1:9">
      <c r="A57" s="11">
        <v>52</v>
      </c>
      <c r="B57" s="12" t="s">
        <v>1131</v>
      </c>
      <c r="C57" s="13" t="s">
        <v>1132</v>
      </c>
      <c r="D57" s="12" t="s">
        <v>1133</v>
      </c>
      <c r="E57" s="14" t="s">
        <v>928</v>
      </c>
      <c r="F57" s="14">
        <v>596</v>
      </c>
      <c r="G57" s="17">
        <v>4</v>
      </c>
      <c r="H57" s="15">
        <f t="shared" si="0"/>
        <v>2384</v>
      </c>
      <c r="I57" s="2"/>
    </row>
    <row r="58" ht="20.1" customHeight="1" spans="1:9">
      <c r="A58" s="11">
        <v>53</v>
      </c>
      <c r="B58" s="12" t="s">
        <v>1134</v>
      </c>
      <c r="C58" s="13" t="s">
        <v>1135</v>
      </c>
      <c r="D58" s="12" t="s">
        <v>1136</v>
      </c>
      <c r="E58" s="14" t="s">
        <v>928</v>
      </c>
      <c r="F58" s="14">
        <v>25.678</v>
      </c>
      <c r="G58" s="17">
        <v>4</v>
      </c>
      <c r="H58" s="15">
        <f t="shared" si="0"/>
        <v>102.712</v>
      </c>
      <c r="I58" s="2"/>
    </row>
    <row r="59" ht="20.1" customHeight="1" spans="1:9">
      <c r="A59" s="11">
        <v>54</v>
      </c>
      <c r="B59" s="12" t="s">
        <v>1137</v>
      </c>
      <c r="C59" s="13" t="s">
        <v>1138</v>
      </c>
      <c r="D59" s="12" t="s">
        <v>1139</v>
      </c>
      <c r="E59" s="14" t="s">
        <v>928</v>
      </c>
      <c r="F59" s="14">
        <v>25.678</v>
      </c>
      <c r="G59" s="17">
        <v>4</v>
      </c>
      <c r="H59" s="15">
        <f t="shared" si="0"/>
        <v>102.712</v>
      </c>
      <c r="I59" s="2"/>
    </row>
    <row r="60" ht="20.1" customHeight="1" spans="1:9">
      <c r="A60" s="11">
        <v>55</v>
      </c>
      <c r="B60" s="12" t="s">
        <v>1140</v>
      </c>
      <c r="C60" s="13" t="s">
        <v>1141</v>
      </c>
      <c r="D60" s="12" t="s">
        <v>1142</v>
      </c>
      <c r="E60" s="14" t="s">
        <v>928</v>
      </c>
      <c r="F60" s="14">
        <v>25.678</v>
      </c>
      <c r="G60" s="17">
        <v>4</v>
      </c>
      <c r="H60" s="15">
        <f t="shared" si="0"/>
        <v>102.712</v>
      </c>
      <c r="I60" s="2"/>
    </row>
    <row r="61" ht="20.1" customHeight="1" spans="1:9">
      <c r="A61" s="11">
        <v>56</v>
      </c>
      <c r="B61" s="12" t="s">
        <v>1143</v>
      </c>
      <c r="C61" s="13" t="s">
        <v>1144</v>
      </c>
      <c r="D61" s="16" t="s">
        <v>1145</v>
      </c>
      <c r="E61" s="14" t="s">
        <v>928</v>
      </c>
      <c r="F61" s="14">
        <v>25.678</v>
      </c>
      <c r="G61" s="17">
        <v>4</v>
      </c>
      <c r="H61" s="15">
        <f t="shared" si="0"/>
        <v>102.712</v>
      </c>
      <c r="I61" s="2"/>
    </row>
    <row r="62" ht="33" customHeight="1" spans="1:8">
      <c r="A62" s="44" t="s">
        <v>984</v>
      </c>
      <c r="B62" s="44"/>
      <c r="C62" s="44"/>
      <c r="D62" s="44"/>
      <c r="E62" s="44"/>
      <c r="F62" s="45">
        <f>SUM(F6:F61)</f>
        <v>10903.562</v>
      </c>
      <c r="G62" s="45">
        <f>AVERAGE(G6:G61)</f>
        <v>4.53339285714286</v>
      </c>
      <c r="H62" s="45">
        <f>SUM(H6:H61)</f>
        <v>55402.472</v>
      </c>
    </row>
  </sheetData>
  <autoFilter ref="A5:H62">
    <sortState ref="A5:H62">
      <sortCondition ref="E5:E62"/>
    </sortState>
    <extLst/>
  </autoFilter>
  <mergeCells count="6">
    <mergeCell ref="A1:H1"/>
    <mergeCell ref="A2:H2"/>
    <mergeCell ref="A3:H3"/>
    <mergeCell ref="A4:E4"/>
    <mergeCell ref="F4:H4"/>
    <mergeCell ref="A62:E62"/>
  </mergeCells>
  <printOptions horizontalCentered="1"/>
  <pageMargins left="0" right="0" top="0" bottom="0" header="0" footer="0"/>
  <pageSetup paperSize="9" scale="59" firstPageNumber="0" orientation="portrait" useFirstPageNumber="1" horizontalDpi="300" verticalDpi="300"/>
  <headerFooter/>
  <colBreaks count="1" manualBreakCount="1">
    <brk id="8" max="1048575" man="1"/>
  </colBreaks>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97"/>
  <sheetViews>
    <sheetView view="pageBreakPreview" zoomScaleNormal="100" topLeftCell="A75" workbookViewId="0">
      <selection activeCell="A6" sqref="$A6:$XFD7"/>
    </sheetView>
  </sheetViews>
  <sheetFormatPr defaultColWidth="9" defaultRowHeight="15"/>
  <cols>
    <col min="1" max="1" width="7.71428571428571" style="3" customWidth="1"/>
    <col min="2" max="2" width="10.7142857142857" style="3" customWidth="1"/>
    <col min="3" max="3" width="39.5714285714286" style="3" customWidth="1"/>
    <col min="4" max="4" width="18.1428571428571" style="3" customWidth="1"/>
    <col min="5" max="5" width="29.4285714285714" style="3" customWidth="1"/>
    <col min="6" max="6" width="22.8571428571429" style="3" customWidth="1"/>
    <col min="7" max="7" width="14.5714285714286" style="3" customWidth="1"/>
    <col min="8" max="8" width="13.2857142857143" style="3" customWidth="1"/>
    <col min="9" max="9" width="23.8571428571429" style="3" customWidth="1"/>
    <col min="10" max="1024" width="9.14285714285714" style="3" customWidth="1"/>
  </cols>
  <sheetData>
    <row r="1" ht="90.95" customHeight="1" spans="1:9">
      <c r="A1" s="5" t="s">
        <v>438</v>
      </c>
      <c r="B1" s="5"/>
      <c r="C1" s="5"/>
      <c r="D1" s="5"/>
      <c r="E1" s="5"/>
      <c r="F1" s="5"/>
      <c r="G1" s="5"/>
      <c r="H1" s="5"/>
      <c r="I1" s="24"/>
    </row>
    <row r="2" ht="27.95" customHeight="1" spans="1:9">
      <c r="A2" s="6" t="s">
        <v>439</v>
      </c>
      <c r="B2" s="6"/>
      <c r="C2" s="6"/>
      <c r="D2" s="6"/>
      <c r="E2" s="6"/>
      <c r="F2" s="6"/>
      <c r="G2" s="6"/>
      <c r="H2" s="6"/>
      <c r="I2" s="24"/>
    </row>
    <row r="3" ht="27.95" customHeight="1" spans="1:8">
      <c r="A3" s="7" t="s">
        <v>453</v>
      </c>
      <c r="B3" s="7"/>
      <c r="C3" s="7"/>
      <c r="D3" s="7"/>
      <c r="E3" s="7"/>
      <c r="F3" s="7"/>
      <c r="G3" s="7"/>
      <c r="H3" s="7"/>
    </row>
    <row r="4" ht="27" customHeight="1" spans="1:8">
      <c r="A4" s="8" t="s">
        <v>1146</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4" customHeight="1" spans="1:8">
      <c r="A6" s="11">
        <v>1</v>
      </c>
      <c r="B6" s="12" t="s">
        <v>1147</v>
      </c>
      <c r="C6" s="13" t="s">
        <v>1148</v>
      </c>
      <c r="D6" s="12" t="s">
        <v>1149</v>
      </c>
      <c r="E6" s="14" t="s">
        <v>464</v>
      </c>
      <c r="F6" s="14">
        <v>130</v>
      </c>
      <c r="G6" s="17">
        <v>5</v>
      </c>
      <c r="H6" s="15">
        <f t="shared" ref="H6:H69" si="0">F6*G6</f>
        <v>650</v>
      </c>
    </row>
    <row r="7" ht="24" customHeight="1" spans="1:8">
      <c r="A7" s="11">
        <v>2</v>
      </c>
      <c r="B7" s="12" t="s">
        <v>1150</v>
      </c>
      <c r="C7" s="13" t="s">
        <v>1151</v>
      </c>
      <c r="D7" s="12" t="s">
        <v>1152</v>
      </c>
      <c r="E7" s="14" t="s">
        <v>480</v>
      </c>
      <c r="F7" s="14">
        <v>70</v>
      </c>
      <c r="G7" s="17">
        <v>3</v>
      </c>
      <c r="H7" s="15">
        <f t="shared" si="0"/>
        <v>210</v>
      </c>
    </row>
    <row r="8" ht="20.1" customHeight="1" spans="1:8">
      <c r="A8" s="11">
        <v>3</v>
      </c>
      <c r="B8" s="12" t="s">
        <v>1153</v>
      </c>
      <c r="C8" s="13" t="s">
        <v>1154</v>
      </c>
      <c r="D8" s="12" t="s">
        <v>1155</v>
      </c>
      <c r="E8" s="14" t="s">
        <v>480</v>
      </c>
      <c r="F8" s="14">
        <v>200</v>
      </c>
      <c r="G8" s="17">
        <v>3</v>
      </c>
      <c r="H8" s="15">
        <f t="shared" si="0"/>
        <v>600</v>
      </c>
    </row>
    <row r="9" ht="20.1" customHeight="1" spans="1:8">
      <c r="A9" s="11">
        <v>4</v>
      </c>
      <c r="B9" s="12" t="s">
        <v>1156</v>
      </c>
      <c r="C9" s="13" t="s">
        <v>1157</v>
      </c>
      <c r="D9" s="12" t="s">
        <v>1158</v>
      </c>
      <c r="E9" s="14" t="s">
        <v>480</v>
      </c>
      <c r="F9" s="14">
        <v>149.9</v>
      </c>
      <c r="G9" s="17">
        <v>4</v>
      </c>
      <c r="H9" s="15">
        <f t="shared" si="0"/>
        <v>599.6</v>
      </c>
    </row>
    <row r="10" ht="20.1" customHeight="1" spans="1:8">
      <c r="A10" s="11">
        <v>5</v>
      </c>
      <c r="B10" s="12" t="s">
        <v>1159</v>
      </c>
      <c r="C10" s="13" t="s">
        <v>1160</v>
      </c>
      <c r="D10" s="12" t="s">
        <v>1161</v>
      </c>
      <c r="E10" s="14" t="s">
        <v>480</v>
      </c>
      <c r="F10" s="14">
        <v>136</v>
      </c>
      <c r="G10" s="17">
        <v>4</v>
      </c>
      <c r="H10" s="15">
        <f t="shared" si="0"/>
        <v>544</v>
      </c>
    </row>
    <row r="11" ht="20.1" customHeight="1" spans="1:8">
      <c r="A11" s="11">
        <v>6</v>
      </c>
      <c r="B11" s="12" t="s">
        <v>1162</v>
      </c>
      <c r="C11" s="13" t="s">
        <v>1163</v>
      </c>
      <c r="D11" s="12" t="s">
        <v>1164</v>
      </c>
      <c r="E11" s="14" t="s">
        <v>480</v>
      </c>
      <c r="F11" s="14">
        <v>73.69</v>
      </c>
      <c r="G11" s="17">
        <v>4</v>
      </c>
      <c r="H11" s="15">
        <f t="shared" si="0"/>
        <v>294.76</v>
      </c>
    </row>
    <row r="12" ht="20.1" customHeight="1" spans="1:8">
      <c r="A12" s="11">
        <v>7</v>
      </c>
      <c r="B12" s="12" t="s">
        <v>1165</v>
      </c>
      <c r="C12" s="13" t="s">
        <v>1166</v>
      </c>
      <c r="D12" s="12" t="s">
        <v>1167</v>
      </c>
      <c r="E12" s="11" t="s">
        <v>480</v>
      </c>
      <c r="F12" s="11">
        <v>200</v>
      </c>
      <c r="G12" s="15">
        <v>3</v>
      </c>
      <c r="H12" s="15">
        <f t="shared" si="0"/>
        <v>600</v>
      </c>
    </row>
    <row r="13" ht="20.1" customHeight="1" spans="1:8">
      <c r="A13" s="11">
        <v>8</v>
      </c>
      <c r="B13" s="12" t="s">
        <v>1168</v>
      </c>
      <c r="C13" s="13" t="s">
        <v>1169</v>
      </c>
      <c r="D13" s="12" t="s">
        <v>1170</v>
      </c>
      <c r="E13" s="14" t="s">
        <v>480</v>
      </c>
      <c r="F13" s="14">
        <v>72.04</v>
      </c>
      <c r="G13" s="17">
        <v>2.3</v>
      </c>
      <c r="H13" s="15">
        <f t="shared" si="0"/>
        <v>165.692</v>
      </c>
    </row>
    <row r="14" ht="20.1" customHeight="1" spans="1:8">
      <c r="A14" s="11">
        <v>9</v>
      </c>
      <c r="B14" s="12" t="s">
        <v>1171</v>
      </c>
      <c r="C14" s="13" t="s">
        <v>1172</v>
      </c>
      <c r="D14" s="12" t="s">
        <v>1173</v>
      </c>
      <c r="E14" s="14" t="s">
        <v>480</v>
      </c>
      <c r="F14" s="14">
        <v>50.55</v>
      </c>
      <c r="G14" s="17">
        <v>2.5</v>
      </c>
      <c r="H14" s="15">
        <f t="shared" si="0"/>
        <v>126.375</v>
      </c>
    </row>
    <row r="15" ht="20.1" customHeight="1" spans="1:8">
      <c r="A15" s="11">
        <v>10</v>
      </c>
      <c r="B15" s="12" t="s">
        <v>1174</v>
      </c>
      <c r="C15" s="13" t="s">
        <v>1175</v>
      </c>
      <c r="D15" s="12" t="s">
        <v>1176</v>
      </c>
      <c r="E15" s="14" t="s">
        <v>480</v>
      </c>
      <c r="F15" s="14">
        <v>30</v>
      </c>
      <c r="G15" s="17">
        <v>2.5</v>
      </c>
      <c r="H15" s="15">
        <f t="shared" si="0"/>
        <v>75</v>
      </c>
    </row>
    <row r="16" ht="20.1" customHeight="1" spans="1:8">
      <c r="A16" s="11">
        <v>11</v>
      </c>
      <c r="B16" s="12" t="s">
        <v>1177</v>
      </c>
      <c r="C16" s="13" t="s">
        <v>1178</v>
      </c>
      <c r="D16" s="12" t="s">
        <v>1179</v>
      </c>
      <c r="E16" s="14" t="s">
        <v>480</v>
      </c>
      <c r="F16" s="14">
        <v>214</v>
      </c>
      <c r="G16" s="17">
        <v>3</v>
      </c>
      <c r="H16" s="15">
        <f t="shared" si="0"/>
        <v>642</v>
      </c>
    </row>
    <row r="17" ht="20.1" customHeight="1" spans="1:8">
      <c r="A17" s="11">
        <v>12</v>
      </c>
      <c r="B17" s="12" t="s">
        <v>1180</v>
      </c>
      <c r="C17" s="13" t="s">
        <v>1181</v>
      </c>
      <c r="D17" s="12" t="s">
        <v>1182</v>
      </c>
      <c r="E17" s="14" t="s">
        <v>480</v>
      </c>
      <c r="F17" s="14">
        <v>50</v>
      </c>
      <c r="G17" s="17">
        <v>3</v>
      </c>
      <c r="H17" s="15">
        <f t="shared" si="0"/>
        <v>150</v>
      </c>
    </row>
    <row r="18" ht="20.1" customHeight="1" spans="1:8">
      <c r="A18" s="11">
        <v>13</v>
      </c>
      <c r="B18" s="12" t="s">
        <v>1183</v>
      </c>
      <c r="C18" s="13" t="s">
        <v>1184</v>
      </c>
      <c r="D18" s="12" t="s">
        <v>1185</v>
      </c>
      <c r="E18" s="14" t="s">
        <v>480</v>
      </c>
      <c r="F18" s="14">
        <v>101</v>
      </c>
      <c r="G18" s="17">
        <v>3</v>
      </c>
      <c r="H18" s="15">
        <f t="shared" si="0"/>
        <v>303</v>
      </c>
    </row>
    <row r="19" ht="20.1" customHeight="1" spans="1:8">
      <c r="A19" s="11">
        <v>14</v>
      </c>
      <c r="B19" s="12" t="s">
        <v>1186</v>
      </c>
      <c r="C19" s="13" t="s">
        <v>1187</v>
      </c>
      <c r="D19" s="12" t="s">
        <v>1188</v>
      </c>
      <c r="E19" s="14" t="s">
        <v>480</v>
      </c>
      <c r="F19" s="14">
        <v>277</v>
      </c>
      <c r="G19" s="17">
        <v>3</v>
      </c>
      <c r="H19" s="15">
        <f t="shared" si="0"/>
        <v>831</v>
      </c>
    </row>
    <row r="20" ht="20.1" customHeight="1" spans="1:8">
      <c r="A20" s="11">
        <v>15</v>
      </c>
      <c r="B20" s="12" t="s">
        <v>1189</v>
      </c>
      <c r="C20" s="13" t="s">
        <v>1190</v>
      </c>
      <c r="D20" s="12" t="s">
        <v>1191</v>
      </c>
      <c r="E20" s="14" t="s">
        <v>480</v>
      </c>
      <c r="F20" s="14">
        <v>191.5</v>
      </c>
      <c r="G20" s="17">
        <v>5</v>
      </c>
      <c r="H20" s="15">
        <f t="shared" si="0"/>
        <v>957.5</v>
      </c>
    </row>
    <row r="21" ht="20.1" customHeight="1" spans="1:8">
      <c r="A21" s="11">
        <v>16</v>
      </c>
      <c r="B21" s="12" t="s">
        <v>1192</v>
      </c>
      <c r="C21" s="13" t="s">
        <v>1193</v>
      </c>
      <c r="D21" s="12" t="s">
        <v>1194</v>
      </c>
      <c r="E21" s="14" t="s">
        <v>480</v>
      </c>
      <c r="F21" s="14">
        <v>95</v>
      </c>
      <c r="G21" s="17">
        <v>3.6</v>
      </c>
      <c r="H21" s="15">
        <f t="shared" si="0"/>
        <v>342</v>
      </c>
    </row>
    <row r="22" ht="20.1" customHeight="1" spans="1:8">
      <c r="A22" s="11">
        <v>17</v>
      </c>
      <c r="B22" s="12" t="s">
        <v>1195</v>
      </c>
      <c r="C22" s="13" t="s">
        <v>1196</v>
      </c>
      <c r="D22" s="12" t="s">
        <v>1197</v>
      </c>
      <c r="E22" s="14" t="s">
        <v>480</v>
      </c>
      <c r="F22" s="14">
        <v>193</v>
      </c>
      <c r="G22" s="17">
        <v>4</v>
      </c>
      <c r="H22" s="15">
        <f t="shared" si="0"/>
        <v>772</v>
      </c>
    </row>
    <row r="23" ht="20.1" customHeight="1" spans="1:8">
      <c r="A23" s="11">
        <v>18</v>
      </c>
      <c r="B23" s="12" t="s">
        <v>1198</v>
      </c>
      <c r="C23" s="13" t="s">
        <v>1199</v>
      </c>
      <c r="D23" s="12" t="s">
        <v>1200</v>
      </c>
      <c r="E23" s="14" t="s">
        <v>480</v>
      </c>
      <c r="F23" s="14">
        <v>658</v>
      </c>
      <c r="G23" s="17">
        <v>5</v>
      </c>
      <c r="H23" s="15">
        <f t="shared" si="0"/>
        <v>3290</v>
      </c>
    </row>
    <row r="24" ht="20.1" customHeight="1" spans="1:8">
      <c r="A24" s="11">
        <v>19</v>
      </c>
      <c r="B24" s="12" t="s">
        <v>1201</v>
      </c>
      <c r="C24" s="13" t="s">
        <v>1202</v>
      </c>
      <c r="D24" s="12" t="s">
        <v>1203</v>
      </c>
      <c r="E24" s="14" t="s">
        <v>480</v>
      </c>
      <c r="F24" s="14">
        <v>150</v>
      </c>
      <c r="G24" s="17">
        <v>3.6</v>
      </c>
      <c r="H24" s="15">
        <f t="shared" si="0"/>
        <v>540</v>
      </c>
    </row>
    <row r="25" ht="20.1" customHeight="1" spans="1:8">
      <c r="A25" s="11">
        <v>20</v>
      </c>
      <c r="B25" s="12" t="s">
        <v>1204</v>
      </c>
      <c r="C25" s="13" t="s">
        <v>1205</v>
      </c>
      <c r="D25" s="12" t="s">
        <v>1206</v>
      </c>
      <c r="E25" s="14" t="s">
        <v>480</v>
      </c>
      <c r="F25" s="14">
        <v>147</v>
      </c>
      <c r="G25" s="17">
        <v>4</v>
      </c>
      <c r="H25" s="15">
        <f t="shared" si="0"/>
        <v>588</v>
      </c>
    </row>
    <row r="26" s="1" customFormat="1" ht="20.1" customHeight="1" spans="1:8">
      <c r="A26" s="11">
        <v>21</v>
      </c>
      <c r="B26" s="12" t="s">
        <v>1207</v>
      </c>
      <c r="C26" s="13" t="s">
        <v>1208</v>
      </c>
      <c r="D26" s="12" t="s">
        <v>1209</v>
      </c>
      <c r="E26" s="14" t="s">
        <v>480</v>
      </c>
      <c r="F26" s="14">
        <v>75</v>
      </c>
      <c r="G26" s="17">
        <v>4</v>
      </c>
      <c r="H26" s="15">
        <f t="shared" si="0"/>
        <v>300</v>
      </c>
    </row>
    <row r="27" s="1" customFormat="1" ht="20.1" customHeight="1" spans="1:8">
      <c r="A27" s="11">
        <v>22</v>
      </c>
      <c r="B27" s="12" t="s">
        <v>1210</v>
      </c>
      <c r="C27" s="13" t="s">
        <v>1211</v>
      </c>
      <c r="D27" s="12" t="s">
        <v>1212</v>
      </c>
      <c r="E27" s="14" t="s">
        <v>480</v>
      </c>
      <c r="F27" s="14">
        <v>380</v>
      </c>
      <c r="G27" s="17">
        <v>4</v>
      </c>
      <c r="H27" s="15">
        <f t="shared" si="0"/>
        <v>1520</v>
      </c>
    </row>
    <row r="28" s="1" customFormat="1" ht="20.1" customHeight="1" spans="1:8">
      <c r="A28" s="11">
        <v>23</v>
      </c>
      <c r="B28" s="12" t="s">
        <v>1213</v>
      </c>
      <c r="C28" s="13" t="s">
        <v>1214</v>
      </c>
      <c r="D28" s="12" t="s">
        <v>1215</v>
      </c>
      <c r="E28" s="14" t="s">
        <v>480</v>
      </c>
      <c r="F28" s="14">
        <v>402</v>
      </c>
      <c r="G28" s="17">
        <v>4</v>
      </c>
      <c r="H28" s="15">
        <f t="shared" si="0"/>
        <v>1608</v>
      </c>
    </row>
    <row r="29" s="1" customFormat="1" ht="20.1" customHeight="1" spans="1:8">
      <c r="A29" s="11">
        <v>24</v>
      </c>
      <c r="B29" s="12" t="s">
        <v>1216</v>
      </c>
      <c r="C29" s="13" t="s">
        <v>1217</v>
      </c>
      <c r="D29" s="12" t="s">
        <v>1218</v>
      </c>
      <c r="E29" s="14" t="s">
        <v>480</v>
      </c>
      <c r="F29" s="14">
        <v>281</v>
      </c>
      <c r="G29" s="17">
        <v>4</v>
      </c>
      <c r="H29" s="15">
        <f t="shared" si="0"/>
        <v>1124</v>
      </c>
    </row>
    <row r="30" s="1" customFormat="1" ht="20.1" customHeight="1" spans="1:8">
      <c r="A30" s="11">
        <v>25</v>
      </c>
      <c r="B30" s="12" t="s">
        <v>1219</v>
      </c>
      <c r="C30" s="13" t="s">
        <v>1220</v>
      </c>
      <c r="D30" s="12" t="s">
        <v>1221</v>
      </c>
      <c r="E30" s="14" t="s">
        <v>480</v>
      </c>
      <c r="F30" s="14">
        <v>778</v>
      </c>
      <c r="G30" s="17">
        <v>4</v>
      </c>
      <c r="H30" s="15">
        <f t="shared" si="0"/>
        <v>3112</v>
      </c>
    </row>
    <row r="31" s="1" customFormat="1" ht="20.1" customHeight="1" spans="1:8">
      <c r="A31" s="11">
        <v>26</v>
      </c>
      <c r="B31" s="12" t="s">
        <v>1222</v>
      </c>
      <c r="C31" s="13" t="s">
        <v>1223</v>
      </c>
      <c r="D31" s="12" t="s">
        <v>1224</v>
      </c>
      <c r="E31" s="14" t="s">
        <v>480</v>
      </c>
      <c r="F31" s="14">
        <v>81</v>
      </c>
      <c r="G31" s="17">
        <v>4</v>
      </c>
      <c r="H31" s="15">
        <f t="shared" si="0"/>
        <v>324</v>
      </c>
    </row>
    <row r="32" s="1" customFormat="1" ht="20.1" customHeight="1" spans="1:8">
      <c r="A32" s="11">
        <v>27</v>
      </c>
      <c r="B32" s="12" t="s">
        <v>1225</v>
      </c>
      <c r="C32" s="13" t="s">
        <v>1226</v>
      </c>
      <c r="D32" s="12" t="s">
        <v>1227</v>
      </c>
      <c r="E32" s="14" t="s">
        <v>480</v>
      </c>
      <c r="F32" s="14">
        <v>299</v>
      </c>
      <c r="G32" s="17">
        <v>5</v>
      </c>
      <c r="H32" s="15">
        <f t="shared" si="0"/>
        <v>1495</v>
      </c>
    </row>
    <row r="33" s="1" customFormat="1" ht="20.1" customHeight="1" spans="1:8">
      <c r="A33" s="11">
        <v>28</v>
      </c>
      <c r="B33" s="12" t="s">
        <v>1228</v>
      </c>
      <c r="C33" s="13" t="s">
        <v>1226</v>
      </c>
      <c r="D33" s="12" t="s">
        <v>1229</v>
      </c>
      <c r="E33" s="14" t="s">
        <v>480</v>
      </c>
      <c r="F33" s="14">
        <v>289</v>
      </c>
      <c r="G33" s="17">
        <v>4</v>
      </c>
      <c r="H33" s="15">
        <f t="shared" si="0"/>
        <v>1156</v>
      </c>
    </row>
    <row r="34" s="1" customFormat="1" ht="20.1" customHeight="1" spans="1:8">
      <c r="A34" s="11">
        <v>29</v>
      </c>
      <c r="B34" s="12" t="s">
        <v>1230</v>
      </c>
      <c r="C34" s="13" t="s">
        <v>1231</v>
      </c>
      <c r="D34" s="12" t="s">
        <v>1232</v>
      </c>
      <c r="E34" s="14" t="s">
        <v>480</v>
      </c>
      <c r="F34" s="14">
        <v>142</v>
      </c>
      <c r="G34" s="17">
        <v>4</v>
      </c>
      <c r="H34" s="15">
        <f t="shared" si="0"/>
        <v>568</v>
      </c>
    </row>
    <row r="35" s="1" customFormat="1" ht="20.1" customHeight="1" spans="1:8">
      <c r="A35" s="11">
        <v>30</v>
      </c>
      <c r="B35" s="12" t="s">
        <v>1233</v>
      </c>
      <c r="C35" s="13" t="s">
        <v>1234</v>
      </c>
      <c r="D35" s="12" t="s">
        <v>1235</v>
      </c>
      <c r="E35" s="14" t="s">
        <v>480</v>
      </c>
      <c r="F35" s="14">
        <v>135</v>
      </c>
      <c r="G35" s="17">
        <v>4</v>
      </c>
      <c r="H35" s="15">
        <f t="shared" si="0"/>
        <v>540</v>
      </c>
    </row>
    <row r="36" s="1" customFormat="1" ht="20.1" customHeight="1" spans="1:8">
      <c r="A36" s="11">
        <v>31</v>
      </c>
      <c r="B36" s="12" t="s">
        <v>1236</v>
      </c>
      <c r="C36" s="13" t="s">
        <v>1237</v>
      </c>
      <c r="D36" s="12" t="s">
        <v>1238</v>
      </c>
      <c r="E36" s="14" t="s">
        <v>480</v>
      </c>
      <c r="F36" s="14">
        <v>233</v>
      </c>
      <c r="G36" s="17">
        <v>4</v>
      </c>
      <c r="H36" s="15">
        <f t="shared" si="0"/>
        <v>932</v>
      </c>
    </row>
    <row r="37" s="1" customFormat="1" ht="20.1" customHeight="1" spans="1:8">
      <c r="A37" s="11">
        <v>32</v>
      </c>
      <c r="B37" s="12" t="s">
        <v>1239</v>
      </c>
      <c r="C37" s="13" t="s">
        <v>1240</v>
      </c>
      <c r="D37" s="12" t="s">
        <v>1241</v>
      </c>
      <c r="E37" s="14" t="s">
        <v>480</v>
      </c>
      <c r="F37" s="14">
        <v>118</v>
      </c>
      <c r="G37" s="17">
        <v>3</v>
      </c>
      <c r="H37" s="15">
        <f t="shared" si="0"/>
        <v>354</v>
      </c>
    </row>
    <row r="38" s="1" customFormat="1" ht="20.1" customHeight="1" spans="1:8">
      <c r="A38" s="11">
        <v>33</v>
      </c>
      <c r="B38" s="12" t="s">
        <v>1242</v>
      </c>
      <c r="C38" s="13" t="s">
        <v>1243</v>
      </c>
      <c r="D38" s="12" t="s">
        <v>1244</v>
      </c>
      <c r="E38" s="14" t="s">
        <v>480</v>
      </c>
      <c r="F38" s="14">
        <v>300</v>
      </c>
      <c r="G38" s="17">
        <v>4</v>
      </c>
      <c r="H38" s="15">
        <f t="shared" si="0"/>
        <v>1200</v>
      </c>
    </row>
    <row r="39" s="1" customFormat="1" ht="20.1" customHeight="1" spans="1:8">
      <c r="A39" s="11">
        <v>34</v>
      </c>
      <c r="B39" s="12" t="s">
        <v>1245</v>
      </c>
      <c r="C39" s="13" t="s">
        <v>1246</v>
      </c>
      <c r="D39" s="12" t="s">
        <v>1247</v>
      </c>
      <c r="E39" s="50" t="s">
        <v>480</v>
      </c>
      <c r="F39" s="50">
        <v>67.67</v>
      </c>
      <c r="G39" s="51">
        <v>4</v>
      </c>
      <c r="H39" s="15">
        <f t="shared" si="0"/>
        <v>270.68</v>
      </c>
    </row>
    <row r="40" s="1" customFormat="1" ht="20.1" customHeight="1" spans="1:8">
      <c r="A40" s="11">
        <v>35</v>
      </c>
      <c r="B40" s="12" t="s">
        <v>1248</v>
      </c>
      <c r="C40" s="13" t="s">
        <v>1249</v>
      </c>
      <c r="D40" s="12" t="s">
        <v>1250</v>
      </c>
      <c r="E40" s="14" t="s">
        <v>480</v>
      </c>
      <c r="F40" s="14">
        <v>237</v>
      </c>
      <c r="G40" s="17">
        <v>5</v>
      </c>
      <c r="H40" s="15">
        <f t="shared" si="0"/>
        <v>1185</v>
      </c>
    </row>
    <row r="41" s="1" customFormat="1" ht="20.1" customHeight="1" spans="1:8">
      <c r="A41" s="11">
        <v>36</v>
      </c>
      <c r="B41" s="12" t="s">
        <v>1251</v>
      </c>
      <c r="C41" s="13" t="s">
        <v>1252</v>
      </c>
      <c r="D41" s="12" t="s">
        <v>1253</v>
      </c>
      <c r="E41" s="14" t="s">
        <v>480</v>
      </c>
      <c r="F41" s="14">
        <v>114</v>
      </c>
      <c r="G41" s="17">
        <v>4</v>
      </c>
      <c r="H41" s="15">
        <f t="shared" si="0"/>
        <v>456</v>
      </c>
    </row>
    <row r="42" s="1" customFormat="1" ht="20.1" customHeight="1" spans="1:8">
      <c r="A42" s="11">
        <v>37</v>
      </c>
      <c r="B42" s="12" t="s">
        <v>1254</v>
      </c>
      <c r="C42" s="13" t="s">
        <v>1255</v>
      </c>
      <c r="D42" s="12" t="s">
        <v>1256</v>
      </c>
      <c r="E42" s="14" t="s">
        <v>480</v>
      </c>
      <c r="F42" s="14">
        <v>75</v>
      </c>
      <c r="G42" s="17">
        <v>4</v>
      </c>
      <c r="H42" s="15">
        <f t="shared" si="0"/>
        <v>300</v>
      </c>
    </row>
    <row r="43" s="1" customFormat="1" ht="20.1" customHeight="1" spans="1:8">
      <c r="A43" s="11">
        <v>38</v>
      </c>
      <c r="B43" s="12" t="s">
        <v>1257</v>
      </c>
      <c r="C43" s="13" t="s">
        <v>1258</v>
      </c>
      <c r="D43" s="12" t="s">
        <v>1259</v>
      </c>
      <c r="E43" s="14" t="s">
        <v>480</v>
      </c>
      <c r="F43" s="14">
        <v>85</v>
      </c>
      <c r="G43" s="17">
        <v>4</v>
      </c>
      <c r="H43" s="15">
        <f t="shared" si="0"/>
        <v>340</v>
      </c>
    </row>
    <row r="44" s="1" customFormat="1" ht="20.1" customHeight="1" spans="1:8">
      <c r="A44" s="11">
        <v>39</v>
      </c>
      <c r="B44" s="12" t="s">
        <v>1260</v>
      </c>
      <c r="C44" s="13" t="s">
        <v>1261</v>
      </c>
      <c r="D44" s="12" t="s">
        <v>1262</v>
      </c>
      <c r="E44" s="14" t="s">
        <v>480</v>
      </c>
      <c r="F44" s="14">
        <v>150</v>
      </c>
      <c r="G44" s="17">
        <v>3.6</v>
      </c>
      <c r="H44" s="15">
        <f t="shared" si="0"/>
        <v>540</v>
      </c>
    </row>
    <row r="45" s="1" customFormat="1" ht="20.1" customHeight="1" spans="1:8">
      <c r="A45" s="11">
        <v>40</v>
      </c>
      <c r="B45" s="12" t="s">
        <v>1263</v>
      </c>
      <c r="C45" s="13" t="s">
        <v>1264</v>
      </c>
      <c r="D45" s="12" t="s">
        <v>1265</v>
      </c>
      <c r="E45" s="14" t="s">
        <v>480</v>
      </c>
      <c r="F45" s="14">
        <v>140</v>
      </c>
      <c r="G45" s="17">
        <v>3.6</v>
      </c>
      <c r="H45" s="15">
        <f t="shared" si="0"/>
        <v>504</v>
      </c>
    </row>
    <row r="46" s="1" customFormat="1" ht="20.1" customHeight="1" spans="1:8">
      <c r="A46" s="11">
        <v>41</v>
      </c>
      <c r="B46" s="12" t="s">
        <v>1266</v>
      </c>
      <c r="C46" s="13" t="s">
        <v>1267</v>
      </c>
      <c r="D46" s="12" t="s">
        <v>1268</v>
      </c>
      <c r="E46" s="14" t="s">
        <v>480</v>
      </c>
      <c r="F46" s="14">
        <v>140</v>
      </c>
      <c r="G46" s="17">
        <v>3</v>
      </c>
      <c r="H46" s="15">
        <f t="shared" si="0"/>
        <v>420</v>
      </c>
    </row>
    <row r="47" s="1" customFormat="1" ht="18" customHeight="1" spans="1:8">
      <c r="A47" s="11">
        <v>42</v>
      </c>
      <c r="B47" s="12" t="s">
        <v>1269</v>
      </c>
      <c r="C47" s="13" t="s">
        <v>1270</v>
      </c>
      <c r="D47" s="12" t="s">
        <v>1271</v>
      </c>
      <c r="E47" s="14" t="s">
        <v>480</v>
      </c>
      <c r="F47" s="14">
        <v>260</v>
      </c>
      <c r="G47" s="17">
        <v>3</v>
      </c>
      <c r="H47" s="15">
        <f t="shared" si="0"/>
        <v>780</v>
      </c>
    </row>
    <row r="48" s="1" customFormat="1" ht="20.1" customHeight="1" spans="1:8">
      <c r="A48" s="11">
        <v>43</v>
      </c>
      <c r="B48" s="12" t="s">
        <v>1272</v>
      </c>
      <c r="C48" s="13" t="s">
        <v>1273</v>
      </c>
      <c r="D48" s="12" t="s">
        <v>1274</v>
      </c>
      <c r="E48" s="14" t="s">
        <v>480</v>
      </c>
      <c r="F48" s="14">
        <v>120</v>
      </c>
      <c r="G48" s="17">
        <v>3</v>
      </c>
      <c r="H48" s="15">
        <f t="shared" si="0"/>
        <v>360</v>
      </c>
    </row>
    <row r="49" s="1" customFormat="1" ht="20.1" customHeight="1" spans="1:8">
      <c r="A49" s="11">
        <v>44</v>
      </c>
      <c r="B49" s="12" t="s">
        <v>1275</v>
      </c>
      <c r="C49" s="13" t="s">
        <v>1276</v>
      </c>
      <c r="D49" s="12" t="s">
        <v>1277</v>
      </c>
      <c r="E49" s="14" t="s">
        <v>480</v>
      </c>
      <c r="F49" s="14">
        <v>239</v>
      </c>
      <c r="G49" s="17">
        <v>6</v>
      </c>
      <c r="H49" s="15">
        <f t="shared" si="0"/>
        <v>1434</v>
      </c>
    </row>
    <row r="50" s="1" customFormat="1" ht="20.1" customHeight="1" spans="1:8">
      <c r="A50" s="11">
        <v>45</v>
      </c>
      <c r="B50" s="12" t="s">
        <v>1278</v>
      </c>
      <c r="C50" s="13" t="s">
        <v>1279</v>
      </c>
      <c r="D50" s="12" t="s">
        <v>1280</v>
      </c>
      <c r="E50" s="14" t="s">
        <v>480</v>
      </c>
      <c r="F50" s="14">
        <v>184</v>
      </c>
      <c r="G50" s="17">
        <v>3</v>
      </c>
      <c r="H50" s="15">
        <f t="shared" si="0"/>
        <v>552</v>
      </c>
    </row>
    <row r="51" s="1" customFormat="1" ht="20.1" customHeight="1" spans="1:8">
      <c r="A51" s="11">
        <v>46</v>
      </c>
      <c r="B51" s="12" t="s">
        <v>1281</v>
      </c>
      <c r="C51" s="13" t="s">
        <v>1282</v>
      </c>
      <c r="D51" s="12" t="s">
        <v>1283</v>
      </c>
      <c r="E51" s="14" t="s">
        <v>480</v>
      </c>
      <c r="F51" s="14">
        <v>90</v>
      </c>
      <c r="G51" s="17">
        <v>3</v>
      </c>
      <c r="H51" s="15">
        <f t="shared" si="0"/>
        <v>270</v>
      </c>
    </row>
    <row r="52" s="1" customFormat="1" ht="20.1" customHeight="1" spans="1:8">
      <c r="A52" s="11">
        <v>47</v>
      </c>
      <c r="B52" s="12" t="s">
        <v>1284</v>
      </c>
      <c r="C52" s="13" t="s">
        <v>1285</v>
      </c>
      <c r="D52" s="12" t="s">
        <v>1286</v>
      </c>
      <c r="E52" s="14" t="s">
        <v>480</v>
      </c>
      <c r="F52" s="14">
        <v>174</v>
      </c>
      <c r="G52" s="17">
        <v>3</v>
      </c>
      <c r="H52" s="15">
        <f t="shared" si="0"/>
        <v>522</v>
      </c>
    </row>
    <row r="53" s="1" customFormat="1" ht="20.1" customHeight="1" spans="1:8">
      <c r="A53" s="11">
        <v>48</v>
      </c>
      <c r="B53" s="12" t="s">
        <v>1287</v>
      </c>
      <c r="C53" s="13" t="s">
        <v>1288</v>
      </c>
      <c r="D53" s="12" t="s">
        <v>1289</v>
      </c>
      <c r="E53" s="14" t="s">
        <v>480</v>
      </c>
      <c r="F53" s="14">
        <v>90</v>
      </c>
      <c r="G53" s="17">
        <v>3</v>
      </c>
      <c r="H53" s="15">
        <f t="shared" si="0"/>
        <v>270</v>
      </c>
    </row>
    <row r="54" s="1" customFormat="1" ht="20.1" customHeight="1" spans="1:8">
      <c r="A54" s="11">
        <v>49</v>
      </c>
      <c r="B54" s="12" t="s">
        <v>1290</v>
      </c>
      <c r="C54" s="13" t="s">
        <v>1291</v>
      </c>
      <c r="D54" s="12" t="s">
        <v>1292</v>
      </c>
      <c r="E54" s="14" t="s">
        <v>480</v>
      </c>
      <c r="F54" s="14">
        <v>90</v>
      </c>
      <c r="G54" s="17">
        <v>3</v>
      </c>
      <c r="H54" s="15">
        <f t="shared" si="0"/>
        <v>270</v>
      </c>
    </row>
    <row r="55" s="1" customFormat="1" ht="20.1" customHeight="1" spans="1:8">
      <c r="A55" s="11">
        <v>50</v>
      </c>
      <c r="B55" s="12" t="s">
        <v>1293</v>
      </c>
      <c r="C55" s="13" t="s">
        <v>1294</v>
      </c>
      <c r="D55" s="12" t="s">
        <v>1295</v>
      </c>
      <c r="E55" s="14" t="s">
        <v>480</v>
      </c>
      <c r="F55" s="14">
        <v>120</v>
      </c>
      <c r="G55" s="17">
        <v>3</v>
      </c>
      <c r="H55" s="15">
        <f t="shared" si="0"/>
        <v>360</v>
      </c>
    </row>
    <row r="56" s="1" customFormat="1" ht="20.1" customHeight="1" spans="1:8">
      <c r="A56" s="11">
        <v>51</v>
      </c>
      <c r="B56" s="12" t="s">
        <v>1296</v>
      </c>
      <c r="C56" s="13" t="s">
        <v>1297</v>
      </c>
      <c r="D56" s="12" t="s">
        <v>1298</v>
      </c>
      <c r="E56" s="14" t="s">
        <v>480</v>
      </c>
      <c r="F56" s="14">
        <v>445</v>
      </c>
      <c r="G56" s="17">
        <v>3</v>
      </c>
      <c r="H56" s="15">
        <f t="shared" si="0"/>
        <v>1335</v>
      </c>
    </row>
    <row r="57" s="1" customFormat="1" ht="20.1" customHeight="1" spans="1:8">
      <c r="A57" s="11">
        <v>52</v>
      </c>
      <c r="B57" s="12" t="s">
        <v>1299</v>
      </c>
      <c r="C57" s="13" t="s">
        <v>1300</v>
      </c>
      <c r="D57" s="12" t="s">
        <v>1301</v>
      </c>
      <c r="E57" s="14" t="s">
        <v>480</v>
      </c>
      <c r="F57" s="14">
        <v>114</v>
      </c>
      <c r="G57" s="17">
        <v>5</v>
      </c>
      <c r="H57" s="15">
        <f t="shared" si="0"/>
        <v>570</v>
      </c>
    </row>
    <row r="58" s="1" customFormat="1" ht="20.1" customHeight="1" spans="1:8">
      <c r="A58" s="11">
        <v>53</v>
      </c>
      <c r="B58" s="12" t="s">
        <v>1302</v>
      </c>
      <c r="C58" s="13" t="s">
        <v>1303</v>
      </c>
      <c r="D58" s="12" t="s">
        <v>1304</v>
      </c>
      <c r="E58" s="14" t="s">
        <v>480</v>
      </c>
      <c r="F58" s="14">
        <v>100</v>
      </c>
      <c r="G58" s="17">
        <v>3</v>
      </c>
      <c r="H58" s="15">
        <f t="shared" si="0"/>
        <v>300</v>
      </c>
    </row>
    <row r="59" s="1" customFormat="1" ht="20.1" customHeight="1" spans="1:8">
      <c r="A59" s="11">
        <v>54</v>
      </c>
      <c r="B59" s="12" t="s">
        <v>1305</v>
      </c>
      <c r="C59" s="13" t="s">
        <v>1306</v>
      </c>
      <c r="D59" s="12" t="s">
        <v>1307</v>
      </c>
      <c r="E59" s="14" t="s">
        <v>480</v>
      </c>
      <c r="F59" s="14">
        <v>260</v>
      </c>
      <c r="G59" s="17">
        <v>3</v>
      </c>
      <c r="H59" s="15">
        <f t="shared" si="0"/>
        <v>780</v>
      </c>
    </row>
    <row r="60" s="1" customFormat="1" ht="20.1" customHeight="1" spans="1:8">
      <c r="A60" s="11">
        <v>55</v>
      </c>
      <c r="B60" s="12" t="s">
        <v>1308</v>
      </c>
      <c r="C60" s="13" t="s">
        <v>1309</v>
      </c>
      <c r="D60" s="12" t="s">
        <v>1310</v>
      </c>
      <c r="E60" s="14" t="s">
        <v>480</v>
      </c>
      <c r="F60" s="14">
        <v>170</v>
      </c>
      <c r="G60" s="17">
        <v>3</v>
      </c>
      <c r="H60" s="15">
        <f t="shared" si="0"/>
        <v>510</v>
      </c>
    </row>
    <row r="61" s="1" customFormat="1" ht="20.1" customHeight="1" spans="1:8">
      <c r="A61" s="11">
        <v>56</v>
      </c>
      <c r="B61" s="12" t="s">
        <v>1311</v>
      </c>
      <c r="C61" s="13" t="s">
        <v>1312</v>
      </c>
      <c r="D61" s="12" t="s">
        <v>1313</v>
      </c>
      <c r="E61" s="14" t="s">
        <v>480</v>
      </c>
      <c r="F61" s="14">
        <v>190</v>
      </c>
      <c r="G61" s="17">
        <v>3</v>
      </c>
      <c r="H61" s="15">
        <f t="shared" si="0"/>
        <v>570</v>
      </c>
    </row>
    <row r="62" s="1" customFormat="1" ht="20.1" customHeight="1" spans="1:8">
      <c r="A62" s="11">
        <v>57</v>
      </c>
      <c r="B62" s="12" t="s">
        <v>1314</v>
      </c>
      <c r="C62" s="13" t="s">
        <v>1315</v>
      </c>
      <c r="D62" s="12" t="s">
        <v>1316</v>
      </c>
      <c r="E62" s="14" t="s">
        <v>480</v>
      </c>
      <c r="F62" s="14">
        <v>130</v>
      </c>
      <c r="G62" s="17">
        <v>3</v>
      </c>
      <c r="H62" s="15">
        <f t="shared" si="0"/>
        <v>390</v>
      </c>
    </row>
    <row r="63" s="1" customFormat="1" ht="20.1" customHeight="1" spans="1:8">
      <c r="A63" s="11">
        <v>58</v>
      </c>
      <c r="B63" s="12" t="s">
        <v>1317</v>
      </c>
      <c r="C63" s="13" t="s">
        <v>1318</v>
      </c>
      <c r="D63" s="12" t="s">
        <v>1319</v>
      </c>
      <c r="E63" s="14" t="s">
        <v>480</v>
      </c>
      <c r="F63" s="14">
        <v>80</v>
      </c>
      <c r="G63" s="17">
        <v>3</v>
      </c>
      <c r="H63" s="15">
        <f t="shared" si="0"/>
        <v>240</v>
      </c>
    </row>
    <row r="64" s="1" customFormat="1" ht="20.1" customHeight="1" spans="1:8">
      <c r="A64" s="11">
        <v>59</v>
      </c>
      <c r="B64" s="12" t="s">
        <v>1320</v>
      </c>
      <c r="C64" s="13" t="s">
        <v>1282</v>
      </c>
      <c r="D64" s="12" t="s">
        <v>1321</v>
      </c>
      <c r="E64" s="14" t="s">
        <v>480</v>
      </c>
      <c r="F64" s="14">
        <v>80</v>
      </c>
      <c r="G64" s="17">
        <v>3</v>
      </c>
      <c r="H64" s="15">
        <f t="shared" si="0"/>
        <v>240</v>
      </c>
    </row>
    <row r="65" s="1" customFormat="1" ht="20.1" customHeight="1" spans="1:8">
      <c r="A65" s="11">
        <v>60</v>
      </c>
      <c r="B65" s="12" t="s">
        <v>1322</v>
      </c>
      <c r="C65" s="13" t="s">
        <v>1323</v>
      </c>
      <c r="D65" s="12" t="s">
        <v>1324</v>
      </c>
      <c r="E65" s="14" t="s">
        <v>480</v>
      </c>
      <c r="F65" s="14">
        <v>80</v>
      </c>
      <c r="G65" s="17">
        <v>3</v>
      </c>
      <c r="H65" s="15">
        <f t="shared" si="0"/>
        <v>240</v>
      </c>
    </row>
    <row r="66" s="1" customFormat="1" ht="20.1" customHeight="1" spans="1:8">
      <c r="A66" s="11">
        <v>61</v>
      </c>
      <c r="B66" s="12" t="s">
        <v>1325</v>
      </c>
      <c r="C66" s="13" t="s">
        <v>1326</v>
      </c>
      <c r="D66" s="12" t="s">
        <v>1327</v>
      </c>
      <c r="E66" s="14" t="s">
        <v>480</v>
      </c>
      <c r="F66" s="14">
        <v>80</v>
      </c>
      <c r="G66" s="17">
        <v>3</v>
      </c>
      <c r="H66" s="15">
        <f t="shared" si="0"/>
        <v>240</v>
      </c>
    </row>
    <row r="67" s="1" customFormat="1" ht="20.1" customHeight="1" spans="1:8">
      <c r="A67" s="11">
        <v>62</v>
      </c>
      <c r="B67" s="12" t="s">
        <v>1328</v>
      </c>
      <c r="C67" s="13" t="s">
        <v>1329</v>
      </c>
      <c r="D67" s="12" t="s">
        <v>1330</v>
      </c>
      <c r="E67" s="14" t="s">
        <v>480</v>
      </c>
      <c r="F67" s="14">
        <v>70</v>
      </c>
      <c r="G67" s="17">
        <v>3</v>
      </c>
      <c r="H67" s="15">
        <f t="shared" si="0"/>
        <v>210</v>
      </c>
    </row>
    <row r="68" s="1" customFormat="1" ht="20.1" customHeight="1" spans="1:8">
      <c r="A68" s="11">
        <v>63</v>
      </c>
      <c r="B68" s="12" t="s">
        <v>1331</v>
      </c>
      <c r="C68" s="13" t="s">
        <v>1332</v>
      </c>
      <c r="D68" s="12" t="s">
        <v>1333</v>
      </c>
      <c r="E68" s="14" t="s">
        <v>480</v>
      </c>
      <c r="F68" s="14">
        <v>163</v>
      </c>
      <c r="G68" s="17">
        <v>3</v>
      </c>
      <c r="H68" s="15">
        <f t="shared" si="0"/>
        <v>489</v>
      </c>
    </row>
    <row r="69" s="1" customFormat="1" ht="20.1" customHeight="1" spans="1:8">
      <c r="A69" s="11">
        <v>64</v>
      </c>
      <c r="B69" s="12" t="s">
        <v>1334</v>
      </c>
      <c r="C69" s="13" t="s">
        <v>1335</v>
      </c>
      <c r="D69" s="12" t="s">
        <v>1336</v>
      </c>
      <c r="E69" s="14" t="s">
        <v>480</v>
      </c>
      <c r="F69" s="14">
        <v>80</v>
      </c>
      <c r="G69" s="17">
        <v>3</v>
      </c>
      <c r="H69" s="15">
        <f t="shared" si="0"/>
        <v>240</v>
      </c>
    </row>
    <row r="70" s="1" customFormat="1" ht="20.1" customHeight="1" spans="1:8">
      <c r="A70" s="11">
        <v>65</v>
      </c>
      <c r="B70" s="12" t="s">
        <v>1337</v>
      </c>
      <c r="C70" s="13" t="s">
        <v>1338</v>
      </c>
      <c r="D70" s="12" t="s">
        <v>1339</v>
      </c>
      <c r="E70" s="14" t="s">
        <v>480</v>
      </c>
      <c r="F70" s="14">
        <v>209</v>
      </c>
      <c r="G70" s="17">
        <v>3</v>
      </c>
      <c r="H70" s="15">
        <f t="shared" ref="H70:H96" si="1">F70*G70</f>
        <v>627</v>
      </c>
    </row>
    <row r="71" s="1" customFormat="1" ht="20.1" customHeight="1" spans="1:8">
      <c r="A71" s="11">
        <v>66</v>
      </c>
      <c r="B71" s="12" t="s">
        <v>1340</v>
      </c>
      <c r="C71" s="13" t="s">
        <v>1341</v>
      </c>
      <c r="D71" s="12" t="s">
        <v>1342</v>
      </c>
      <c r="E71" s="14" t="s">
        <v>480</v>
      </c>
      <c r="F71" s="14">
        <v>160</v>
      </c>
      <c r="G71" s="17">
        <v>3</v>
      </c>
      <c r="H71" s="15">
        <f t="shared" si="1"/>
        <v>480</v>
      </c>
    </row>
    <row r="72" s="1" customFormat="1" ht="20.1" customHeight="1" spans="1:8">
      <c r="A72" s="11">
        <v>67</v>
      </c>
      <c r="B72" s="12" t="s">
        <v>1343</v>
      </c>
      <c r="C72" s="13" t="s">
        <v>1344</v>
      </c>
      <c r="D72" s="12" t="s">
        <v>1345</v>
      </c>
      <c r="E72" s="14" t="s">
        <v>480</v>
      </c>
      <c r="F72" s="14">
        <v>130</v>
      </c>
      <c r="G72" s="17">
        <v>3</v>
      </c>
      <c r="H72" s="15">
        <f t="shared" si="1"/>
        <v>390</v>
      </c>
    </row>
    <row r="73" s="1" customFormat="1" ht="20.1" customHeight="1" spans="1:8">
      <c r="A73" s="11">
        <v>68</v>
      </c>
      <c r="B73" s="12" t="s">
        <v>1346</v>
      </c>
      <c r="C73" s="13" t="s">
        <v>1347</v>
      </c>
      <c r="D73" s="12" t="s">
        <v>1348</v>
      </c>
      <c r="E73" s="14" t="s">
        <v>928</v>
      </c>
      <c r="F73" s="14">
        <v>355.61</v>
      </c>
      <c r="G73" s="17">
        <v>6.4</v>
      </c>
      <c r="H73" s="15">
        <f t="shared" si="1"/>
        <v>2275.904</v>
      </c>
    </row>
    <row r="74" s="1" customFormat="1" ht="20.1" customHeight="1" spans="1:8">
      <c r="A74" s="11">
        <v>69</v>
      </c>
      <c r="B74" s="12" t="s">
        <v>1349</v>
      </c>
      <c r="C74" s="13" t="s">
        <v>1350</v>
      </c>
      <c r="D74" s="12" t="s">
        <v>1351</v>
      </c>
      <c r="E74" s="11" t="s">
        <v>928</v>
      </c>
      <c r="F74" s="11">
        <v>338</v>
      </c>
      <c r="G74" s="15">
        <v>3</v>
      </c>
      <c r="H74" s="15">
        <f t="shared" si="1"/>
        <v>1014</v>
      </c>
    </row>
    <row r="75" s="1" customFormat="1" ht="20.1" customHeight="1" spans="1:8">
      <c r="A75" s="11">
        <v>70</v>
      </c>
      <c r="B75" s="12" t="s">
        <v>1352</v>
      </c>
      <c r="C75" s="13" t="s">
        <v>1353</v>
      </c>
      <c r="D75" s="12" t="s">
        <v>1354</v>
      </c>
      <c r="E75" s="11" t="s">
        <v>928</v>
      </c>
      <c r="F75" s="11">
        <v>235</v>
      </c>
      <c r="G75" s="15">
        <v>3</v>
      </c>
      <c r="H75" s="15">
        <f t="shared" si="1"/>
        <v>705</v>
      </c>
    </row>
    <row r="76" s="1" customFormat="1" ht="20.1" customHeight="1" spans="1:8">
      <c r="A76" s="11">
        <v>71</v>
      </c>
      <c r="B76" s="12" t="s">
        <v>1355</v>
      </c>
      <c r="C76" s="13" t="s">
        <v>1356</v>
      </c>
      <c r="D76" s="12" t="s">
        <v>1313</v>
      </c>
      <c r="E76" s="11" t="s">
        <v>928</v>
      </c>
      <c r="F76" s="11">
        <v>509</v>
      </c>
      <c r="G76" s="15">
        <v>4</v>
      </c>
      <c r="H76" s="15">
        <f t="shared" si="1"/>
        <v>2036</v>
      </c>
    </row>
    <row r="77" s="1" customFormat="1" ht="23.1" customHeight="1" spans="1:8">
      <c r="A77" s="11">
        <v>72</v>
      </c>
      <c r="B77" s="12" t="s">
        <v>1357</v>
      </c>
      <c r="C77" s="13" t="s">
        <v>1358</v>
      </c>
      <c r="D77" s="12" t="s">
        <v>1359</v>
      </c>
      <c r="E77" s="11" t="s">
        <v>928</v>
      </c>
      <c r="F77" s="11">
        <v>258</v>
      </c>
      <c r="G77" s="15">
        <v>4</v>
      </c>
      <c r="H77" s="15">
        <f t="shared" si="1"/>
        <v>1032</v>
      </c>
    </row>
    <row r="78" s="1" customFormat="1" ht="20.1" customHeight="1" spans="1:8">
      <c r="A78" s="11">
        <v>73</v>
      </c>
      <c r="B78" s="12" t="s">
        <v>1360</v>
      </c>
      <c r="C78" s="13" t="s">
        <v>1361</v>
      </c>
      <c r="D78" s="12" t="s">
        <v>1362</v>
      </c>
      <c r="E78" s="14" t="s">
        <v>928</v>
      </c>
      <c r="F78" s="14">
        <v>1258</v>
      </c>
      <c r="G78" s="17">
        <v>5</v>
      </c>
      <c r="H78" s="15">
        <f t="shared" si="1"/>
        <v>6290</v>
      </c>
    </row>
    <row r="79" s="1" customFormat="1" ht="20.1" customHeight="1" spans="1:8">
      <c r="A79" s="11">
        <v>74</v>
      </c>
      <c r="B79" s="12" t="s">
        <v>1363</v>
      </c>
      <c r="C79" s="13" t="s">
        <v>1364</v>
      </c>
      <c r="D79" s="12" t="s">
        <v>1365</v>
      </c>
      <c r="E79" s="14" t="s">
        <v>928</v>
      </c>
      <c r="F79" s="14">
        <v>884</v>
      </c>
      <c r="G79" s="17">
        <v>4</v>
      </c>
      <c r="H79" s="15">
        <f t="shared" si="1"/>
        <v>3536</v>
      </c>
    </row>
    <row r="80" s="1" customFormat="1" ht="20.1" customHeight="1" spans="1:8">
      <c r="A80" s="11">
        <v>75</v>
      </c>
      <c r="B80" s="12" t="s">
        <v>1366</v>
      </c>
      <c r="C80" s="13" t="s">
        <v>1367</v>
      </c>
      <c r="D80" s="12" t="s">
        <v>1368</v>
      </c>
      <c r="E80" s="14" t="s">
        <v>928</v>
      </c>
      <c r="F80" s="14">
        <v>767</v>
      </c>
      <c r="G80" s="17">
        <v>6</v>
      </c>
      <c r="H80" s="15">
        <f t="shared" si="1"/>
        <v>4602</v>
      </c>
    </row>
    <row r="81" s="1" customFormat="1" ht="20.1" customHeight="1" spans="1:8">
      <c r="A81" s="11">
        <v>76</v>
      </c>
      <c r="B81" s="12" t="s">
        <v>1369</v>
      </c>
      <c r="C81" s="13" t="s">
        <v>1370</v>
      </c>
      <c r="D81" s="12" t="s">
        <v>1371</v>
      </c>
      <c r="E81" s="14" t="s">
        <v>928</v>
      </c>
      <c r="F81" s="14">
        <v>750</v>
      </c>
      <c r="G81" s="17">
        <v>5</v>
      </c>
      <c r="H81" s="15">
        <f t="shared" si="1"/>
        <v>3750</v>
      </c>
    </row>
    <row r="82" s="1" customFormat="1" ht="20.1" customHeight="1" spans="1:8">
      <c r="A82" s="11">
        <v>77</v>
      </c>
      <c r="B82" s="12" t="s">
        <v>1372</v>
      </c>
      <c r="C82" s="13" t="s">
        <v>1373</v>
      </c>
      <c r="D82" s="12" t="s">
        <v>1374</v>
      </c>
      <c r="E82" s="14" t="s">
        <v>928</v>
      </c>
      <c r="F82" s="14">
        <v>750</v>
      </c>
      <c r="G82" s="17">
        <v>4</v>
      </c>
      <c r="H82" s="15">
        <f t="shared" si="1"/>
        <v>3000</v>
      </c>
    </row>
    <row r="83" s="1" customFormat="1" ht="20.1" customHeight="1" spans="1:8">
      <c r="A83" s="11">
        <v>78</v>
      </c>
      <c r="B83" s="12" t="s">
        <v>1375</v>
      </c>
      <c r="C83" s="13" t="s">
        <v>1376</v>
      </c>
      <c r="D83" s="12" t="s">
        <v>1377</v>
      </c>
      <c r="E83" s="14" t="s">
        <v>928</v>
      </c>
      <c r="F83" s="14">
        <v>325</v>
      </c>
      <c r="G83" s="17">
        <v>5</v>
      </c>
      <c r="H83" s="15">
        <f t="shared" si="1"/>
        <v>1625</v>
      </c>
    </row>
    <row r="84" s="1" customFormat="1" ht="20.1" customHeight="1" spans="1:8">
      <c r="A84" s="11">
        <v>79</v>
      </c>
      <c r="B84" s="12" t="s">
        <v>1378</v>
      </c>
      <c r="C84" s="13" t="s">
        <v>1379</v>
      </c>
      <c r="D84" s="12" t="s">
        <v>1380</v>
      </c>
      <c r="E84" s="14" t="s">
        <v>928</v>
      </c>
      <c r="F84" s="14">
        <v>563</v>
      </c>
      <c r="G84" s="17">
        <v>4</v>
      </c>
      <c r="H84" s="15">
        <f t="shared" si="1"/>
        <v>2252</v>
      </c>
    </row>
    <row r="85" s="1" customFormat="1" ht="20.1" customHeight="1" spans="1:8">
      <c r="A85" s="11">
        <v>80</v>
      </c>
      <c r="B85" s="12" t="s">
        <v>1381</v>
      </c>
      <c r="C85" s="13" t="s">
        <v>1382</v>
      </c>
      <c r="D85" s="12" t="s">
        <v>1383</v>
      </c>
      <c r="E85" s="14" t="s">
        <v>928</v>
      </c>
      <c r="F85" s="14">
        <v>75</v>
      </c>
      <c r="G85" s="17">
        <v>5</v>
      </c>
      <c r="H85" s="15">
        <f t="shared" si="1"/>
        <v>375</v>
      </c>
    </row>
    <row r="86" s="1" customFormat="1" ht="20.1" customHeight="1" spans="1:8">
      <c r="A86" s="11">
        <v>81</v>
      </c>
      <c r="B86" s="12" t="s">
        <v>1384</v>
      </c>
      <c r="C86" s="13" t="s">
        <v>1385</v>
      </c>
      <c r="D86" s="12" t="s">
        <v>1386</v>
      </c>
      <c r="E86" s="14" t="s">
        <v>928</v>
      </c>
      <c r="F86" s="14">
        <v>99</v>
      </c>
      <c r="G86" s="17">
        <v>4</v>
      </c>
      <c r="H86" s="15">
        <f t="shared" si="1"/>
        <v>396</v>
      </c>
    </row>
    <row r="87" s="1" customFormat="1" ht="20.1" customHeight="1" spans="1:8">
      <c r="A87" s="11">
        <v>82</v>
      </c>
      <c r="B87" s="12" t="s">
        <v>1387</v>
      </c>
      <c r="C87" s="13" t="s">
        <v>1388</v>
      </c>
      <c r="D87" s="12" t="s">
        <v>1389</v>
      </c>
      <c r="E87" s="14" t="s">
        <v>928</v>
      </c>
      <c r="F87" s="14">
        <v>176</v>
      </c>
      <c r="G87" s="17">
        <v>4</v>
      </c>
      <c r="H87" s="15">
        <f t="shared" si="1"/>
        <v>704</v>
      </c>
    </row>
    <row r="88" s="1" customFormat="1" ht="20.1" customHeight="1" spans="1:8">
      <c r="A88" s="11">
        <v>83</v>
      </c>
      <c r="B88" s="12" t="s">
        <v>1390</v>
      </c>
      <c r="C88" s="13" t="s">
        <v>1391</v>
      </c>
      <c r="D88" s="12" t="s">
        <v>1392</v>
      </c>
      <c r="E88" s="14" t="s">
        <v>928</v>
      </c>
      <c r="F88" s="14">
        <v>68</v>
      </c>
      <c r="G88" s="17">
        <v>4</v>
      </c>
      <c r="H88" s="15">
        <f t="shared" si="1"/>
        <v>272</v>
      </c>
    </row>
    <row r="89" s="1" customFormat="1" ht="20.1" customHeight="1" spans="1:8">
      <c r="A89" s="11">
        <v>84</v>
      </c>
      <c r="B89" s="12" t="s">
        <v>1393</v>
      </c>
      <c r="C89" s="13" t="s">
        <v>1394</v>
      </c>
      <c r="D89" s="12" t="s">
        <v>1395</v>
      </c>
      <c r="E89" s="14" t="s">
        <v>928</v>
      </c>
      <c r="F89" s="14">
        <v>73</v>
      </c>
      <c r="G89" s="17">
        <v>4</v>
      </c>
      <c r="H89" s="15">
        <f t="shared" si="1"/>
        <v>292</v>
      </c>
    </row>
    <row r="90" s="1" customFormat="1" ht="20.1" customHeight="1" spans="1:8">
      <c r="A90" s="11">
        <v>85</v>
      </c>
      <c r="B90" s="12" t="s">
        <v>1396</v>
      </c>
      <c r="C90" s="13" t="s">
        <v>1397</v>
      </c>
      <c r="D90" s="12" t="s">
        <v>1398</v>
      </c>
      <c r="E90" s="14" t="s">
        <v>928</v>
      </c>
      <c r="F90" s="14">
        <v>121</v>
      </c>
      <c r="G90" s="17">
        <v>4</v>
      </c>
      <c r="H90" s="15">
        <f t="shared" si="1"/>
        <v>484</v>
      </c>
    </row>
    <row r="91" s="1" customFormat="1" ht="20.1" customHeight="1" spans="1:8">
      <c r="A91" s="11">
        <v>86</v>
      </c>
      <c r="B91" s="12" t="s">
        <v>1399</v>
      </c>
      <c r="C91" s="13" t="s">
        <v>1400</v>
      </c>
      <c r="D91" s="12" t="s">
        <v>1401</v>
      </c>
      <c r="E91" s="14" t="s">
        <v>928</v>
      </c>
      <c r="F91" s="14">
        <v>129</v>
      </c>
      <c r="G91" s="17">
        <v>4</v>
      </c>
      <c r="H91" s="15">
        <f t="shared" si="1"/>
        <v>516</v>
      </c>
    </row>
    <row r="92" s="1" customFormat="1" ht="20.1" customHeight="1" spans="1:8">
      <c r="A92" s="11">
        <v>87</v>
      </c>
      <c r="B92" s="12" t="s">
        <v>1402</v>
      </c>
      <c r="C92" s="13" t="s">
        <v>1403</v>
      </c>
      <c r="D92" s="12" t="s">
        <v>1404</v>
      </c>
      <c r="E92" s="14" t="s">
        <v>928</v>
      </c>
      <c r="F92" s="14">
        <v>250</v>
      </c>
      <c r="G92" s="17">
        <v>4</v>
      </c>
      <c r="H92" s="15">
        <f t="shared" si="1"/>
        <v>1000</v>
      </c>
    </row>
    <row r="93" s="1" customFormat="1" ht="20.1" customHeight="1" spans="1:8">
      <c r="A93" s="11">
        <v>88</v>
      </c>
      <c r="B93" s="12" t="s">
        <v>1405</v>
      </c>
      <c r="C93" s="13" t="s">
        <v>1406</v>
      </c>
      <c r="D93" s="12" t="s">
        <v>1407</v>
      </c>
      <c r="E93" s="14" t="s">
        <v>928</v>
      </c>
      <c r="F93" s="14">
        <v>304</v>
      </c>
      <c r="G93" s="17">
        <v>7</v>
      </c>
      <c r="H93" s="15">
        <f t="shared" si="1"/>
        <v>2128</v>
      </c>
    </row>
    <row r="94" s="1" customFormat="1" ht="20.1" customHeight="1" spans="1:8">
      <c r="A94" s="11">
        <v>89</v>
      </c>
      <c r="B94" s="12" t="s">
        <v>1408</v>
      </c>
      <c r="C94" s="13" t="s">
        <v>1409</v>
      </c>
      <c r="D94" s="12" t="s">
        <v>1410</v>
      </c>
      <c r="E94" s="14" t="s">
        <v>928</v>
      </c>
      <c r="F94" s="14">
        <v>377</v>
      </c>
      <c r="G94" s="17">
        <v>5</v>
      </c>
      <c r="H94" s="15">
        <f t="shared" si="1"/>
        <v>1885</v>
      </c>
    </row>
    <row r="95" s="1" customFormat="1" ht="20.1" customHeight="1" spans="1:8">
      <c r="A95" s="11">
        <v>90</v>
      </c>
      <c r="B95" s="12" t="s">
        <v>1411</v>
      </c>
      <c r="C95" s="13" t="s">
        <v>1412</v>
      </c>
      <c r="D95" s="12" t="s">
        <v>1413</v>
      </c>
      <c r="E95" s="14" t="s">
        <v>928</v>
      </c>
      <c r="F95" s="14">
        <v>451</v>
      </c>
      <c r="G95" s="17">
        <v>4</v>
      </c>
      <c r="H95" s="15">
        <f t="shared" si="1"/>
        <v>1804</v>
      </c>
    </row>
    <row r="96" s="1" customFormat="1" ht="20.1" customHeight="1" spans="1:8">
      <c r="A96" s="11">
        <v>91</v>
      </c>
      <c r="B96" s="12" t="s">
        <v>1414</v>
      </c>
      <c r="C96" s="13" t="s">
        <v>923</v>
      </c>
      <c r="D96" s="12" t="s">
        <v>924</v>
      </c>
      <c r="E96" s="14" t="s">
        <v>928</v>
      </c>
      <c r="F96" s="14">
        <v>68</v>
      </c>
      <c r="G96" s="17">
        <v>6</v>
      </c>
      <c r="H96" s="15">
        <f t="shared" si="1"/>
        <v>408</v>
      </c>
    </row>
    <row r="97" spans="1:8">
      <c r="A97" s="44" t="s">
        <v>984</v>
      </c>
      <c r="B97" s="44"/>
      <c r="C97" s="44"/>
      <c r="D97" s="44"/>
      <c r="E97" s="44"/>
      <c r="F97" s="45">
        <f>SUM(F6:F96)</f>
        <v>20801.96</v>
      </c>
      <c r="G97" s="45">
        <f>AVERAGE(G6:G96)</f>
        <v>3.79230769230769</v>
      </c>
      <c r="H97" s="45">
        <f>SUM(H6:H96)</f>
        <v>85580.511</v>
      </c>
    </row>
  </sheetData>
  <autoFilter ref="A5:H97">
    <sortState ref="A5:H97">
      <sortCondition ref="E5:E96"/>
    </sortState>
    <extLst/>
  </autoFilter>
  <mergeCells count="6">
    <mergeCell ref="A1:H1"/>
    <mergeCell ref="A2:H2"/>
    <mergeCell ref="A3:H3"/>
    <mergeCell ref="A4:E4"/>
    <mergeCell ref="F4:H4"/>
    <mergeCell ref="A97:E97"/>
  </mergeCells>
  <printOptions horizontalCentered="1"/>
  <pageMargins left="0" right="0" top="0" bottom="0" header="0" footer="0"/>
  <pageSetup paperSize="9" scale="56" firstPageNumber="0" orientation="portrait" useFirstPageNumber="1" horizontalDpi="300" verticalDpi="300"/>
  <headerFooter/>
  <rowBreaks count="1" manualBreakCount="1">
    <brk id="64" max="7" man="1"/>
  </rowBreaks>
  <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8"/>
  <sheetViews>
    <sheetView view="pageBreakPreview" zoomScale="75" zoomScaleNormal="100" workbookViewId="0">
      <selection activeCell="A124" sqref="$A124:$XFD125"/>
    </sheetView>
  </sheetViews>
  <sheetFormatPr defaultColWidth="9" defaultRowHeight="15"/>
  <cols>
    <col min="1" max="1" width="7.71428571428571" style="3" customWidth="1"/>
    <col min="2" max="2" width="12.2857142857143" style="3" customWidth="1"/>
    <col min="3" max="3" width="36.2857142857143" style="3"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46" t="s">
        <v>438</v>
      </c>
      <c r="B1" s="46"/>
      <c r="C1" s="46"/>
      <c r="D1" s="46"/>
      <c r="E1" s="46"/>
      <c r="F1" s="46"/>
      <c r="G1" s="46"/>
      <c r="H1" s="46"/>
      <c r="I1" s="28"/>
      <c r="J1" s="23"/>
      <c r="K1" s="24"/>
    </row>
    <row r="2" ht="27.95" customHeight="1" spans="1:11">
      <c r="A2" s="47" t="s">
        <v>439</v>
      </c>
      <c r="B2" s="47"/>
      <c r="C2" s="47"/>
      <c r="D2" s="47"/>
      <c r="E2" s="47"/>
      <c r="F2" s="47"/>
      <c r="G2" s="47"/>
      <c r="H2" s="47"/>
      <c r="I2" s="23"/>
      <c r="J2" s="23"/>
      <c r="K2" s="24"/>
    </row>
    <row r="3" ht="27.95" customHeight="1" spans="1:10">
      <c r="A3" s="7" t="s">
        <v>453</v>
      </c>
      <c r="B3" s="7"/>
      <c r="C3" s="7"/>
      <c r="D3" s="7"/>
      <c r="E3" s="7"/>
      <c r="F3" s="7"/>
      <c r="G3" s="7"/>
      <c r="H3" s="7"/>
      <c r="I3" s="25"/>
      <c r="J3" s="25"/>
    </row>
    <row r="4" ht="27" customHeight="1" spans="1:8">
      <c r="A4" s="8" t="s">
        <v>1415</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3.1" customHeight="1" spans="1:8">
      <c r="A6" s="11">
        <v>1</v>
      </c>
      <c r="B6" s="12" t="s">
        <v>1416</v>
      </c>
      <c r="C6" s="13" t="s">
        <v>1417</v>
      </c>
      <c r="D6" s="12" t="s">
        <v>1418</v>
      </c>
      <c r="E6" s="14" t="s">
        <v>464</v>
      </c>
      <c r="F6" s="14">
        <v>160</v>
      </c>
      <c r="G6" s="17">
        <v>4.4</v>
      </c>
      <c r="H6" s="15">
        <f t="shared" ref="H6:H69" si="0">F6*G6</f>
        <v>704</v>
      </c>
    </row>
    <row r="7" ht="23.1" customHeight="1" spans="1:8">
      <c r="A7" s="11">
        <v>2</v>
      </c>
      <c r="B7" s="12" t="s">
        <v>1419</v>
      </c>
      <c r="C7" s="13" t="s">
        <v>1420</v>
      </c>
      <c r="D7" s="12" t="s">
        <v>1421</v>
      </c>
      <c r="E7" s="14" t="s">
        <v>464</v>
      </c>
      <c r="F7" s="11">
        <v>673</v>
      </c>
      <c r="G7" s="15">
        <v>5</v>
      </c>
      <c r="H7" s="15">
        <f t="shared" si="0"/>
        <v>3365</v>
      </c>
    </row>
    <row r="8" ht="23.1" customHeight="1" spans="1:8">
      <c r="A8" s="11">
        <v>3</v>
      </c>
      <c r="B8" s="12" t="s">
        <v>1422</v>
      </c>
      <c r="C8" s="13" t="s">
        <v>1423</v>
      </c>
      <c r="D8" s="12" t="s">
        <v>1424</v>
      </c>
      <c r="E8" s="14" t="s">
        <v>464</v>
      </c>
      <c r="F8" s="14">
        <v>357</v>
      </c>
      <c r="G8" s="17">
        <v>8</v>
      </c>
      <c r="H8" s="15">
        <f t="shared" si="0"/>
        <v>2856</v>
      </c>
    </row>
    <row r="9" ht="23.1" customHeight="1" spans="1:8">
      <c r="A9" s="11">
        <v>4</v>
      </c>
      <c r="B9" s="12" t="s">
        <v>1425</v>
      </c>
      <c r="C9" s="13" t="s">
        <v>1426</v>
      </c>
      <c r="D9" s="12" t="s">
        <v>1427</v>
      </c>
      <c r="E9" s="14" t="s">
        <v>464</v>
      </c>
      <c r="F9" s="14">
        <v>555</v>
      </c>
      <c r="G9" s="17">
        <v>7</v>
      </c>
      <c r="H9" s="15">
        <f t="shared" si="0"/>
        <v>3885</v>
      </c>
    </row>
    <row r="10" ht="23.1" customHeight="1" spans="1:8">
      <c r="A10" s="11">
        <v>5</v>
      </c>
      <c r="B10" s="12" t="s">
        <v>1428</v>
      </c>
      <c r="C10" s="13" t="s">
        <v>1429</v>
      </c>
      <c r="D10" s="12" t="s">
        <v>1430</v>
      </c>
      <c r="E10" s="14" t="s">
        <v>464</v>
      </c>
      <c r="F10" s="14">
        <v>836</v>
      </c>
      <c r="G10" s="17">
        <v>5</v>
      </c>
      <c r="H10" s="15">
        <f t="shared" si="0"/>
        <v>4180</v>
      </c>
    </row>
    <row r="11" s="1" customFormat="1" ht="32" customHeight="1" spans="1:8">
      <c r="A11" s="11">
        <v>6</v>
      </c>
      <c r="B11" s="12" t="s">
        <v>1431</v>
      </c>
      <c r="C11" s="13" t="s">
        <v>1432</v>
      </c>
      <c r="D11" s="12" t="s">
        <v>1433</v>
      </c>
      <c r="E11" s="14" t="s">
        <v>464</v>
      </c>
      <c r="F11" s="14">
        <v>260</v>
      </c>
      <c r="G11" s="17">
        <v>6</v>
      </c>
      <c r="H11" s="15">
        <f t="shared" si="0"/>
        <v>1560</v>
      </c>
    </row>
    <row r="12" s="1" customFormat="1" ht="23.1" customHeight="1" spans="1:8">
      <c r="A12" s="11">
        <v>7</v>
      </c>
      <c r="B12" s="12" t="s">
        <v>1434</v>
      </c>
      <c r="C12" s="13" t="s">
        <v>1435</v>
      </c>
      <c r="D12" s="12" t="s">
        <v>1436</v>
      </c>
      <c r="E12" s="14" t="s">
        <v>464</v>
      </c>
      <c r="F12" s="14">
        <v>831</v>
      </c>
      <c r="G12" s="17">
        <v>4</v>
      </c>
      <c r="H12" s="15">
        <f t="shared" si="0"/>
        <v>3324</v>
      </c>
    </row>
    <row r="13" s="1" customFormat="1" ht="23.1" customHeight="1" spans="1:8">
      <c r="A13" s="11">
        <v>8</v>
      </c>
      <c r="B13" s="12" t="s">
        <v>1437</v>
      </c>
      <c r="C13" s="13" t="s">
        <v>1438</v>
      </c>
      <c r="D13" s="12" t="s">
        <v>1439</v>
      </c>
      <c r="E13" s="14" t="s">
        <v>464</v>
      </c>
      <c r="F13" s="14">
        <v>526</v>
      </c>
      <c r="G13" s="17">
        <v>6</v>
      </c>
      <c r="H13" s="15">
        <f t="shared" si="0"/>
        <v>3156</v>
      </c>
    </row>
    <row r="14" s="1" customFormat="1" ht="23.1" customHeight="1" spans="1:8">
      <c r="A14" s="11">
        <v>9</v>
      </c>
      <c r="B14" s="12" t="s">
        <v>1440</v>
      </c>
      <c r="C14" s="13" t="s">
        <v>1441</v>
      </c>
      <c r="D14" s="12" t="s">
        <v>1442</v>
      </c>
      <c r="E14" s="14" t="s">
        <v>464</v>
      </c>
      <c r="F14" s="14">
        <v>326</v>
      </c>
      <c r="G14" s="17">
        <v>5</v>
      </c>
      <c r="H14" s="15">
        <f t="shared" si="0"/>
        <v>1630</v>
      </c>
    </row>
    <row r="15" s="1" customFormat="1" ht="23.1" customHeight="1" spans="1:8">
      <c r="A15" s="11">
        <v>10</v>
      </c>
      <c r="B15" s="12" t="s">
        <v>1443</v>
      </c>
      <c r="C15" s="13" t="s">
        <v>1444</v>
      </c>
      <c r="D15" s="12" t="s">
        <v>1445</v>
      </c>
      <c r="E15" s="14" t="s">
        <v>464</v>
      </c>
      <c r="F15" s="14">
        <v>910</v>
      </c>
      <c r="G15" s="17">
        <v>6</v>
      </c>
      <c r="H15" s="15">
        <f t="shared" si="0"/>
        <v>5460</v>
      </c>
    </row>
    <row r="16" s="1" customFormat="1" ht="23.1" customHeight="1" spans="1:8">
      <c r="A16" s="11">
        <v>11</v>
      </c>
      <c r="B16" s="12" t="s">
        <v>1446</v>
      </c>
      <c r="C16" s="13" t="s">
        <v>1447</v>
      </c>
      <c r="D16" s="12" t="s">
        <v>1448</v>
      </c>
      <c r="E16" s="14" t="s">
        <v>464</v>
      </c>
      <c r="F16" s="14">
        <v>393</v>
      </c>
      <c r="G16" s="17">
        <v>5</v>
      </c>
      <c r="H16" s="15">
        <f t="shared" si="0"/>
        <v>1965</v>
      </c>
    </row>
    <row r="17" s="1" customFormat="1" ht="23.1" customHeight="1" spans="1:8">
      <c r="A17" s="11">
        <v>12</v>
      </c>
      <c r="B17" s="12" t="s">
        <v>1449</v>
      </c>
      <c r="C17" s="13" t="s">
        <v>1450</v>
      </c>
      <c r="D17" s="12" t="s">
        <v>1451</v>
      </c>
      <c r="E17" s="14" t="s">
        <v>480</v>
      </c>
      <c r="F17" s="14">
        <v>100</v>
      </c>
      <c r="G17" s="17">
        <v>5</v>
      </c>
      <c r="H17" s="15">
        <f t="shared" si="0"/>
        <v>500</v>
      </c>
    </row>
    <row r="18" s="1" customFormat="1" ht="23.1" customHeight="1" spans="1:8">
      <c r="A18" s="11">
        <v>13</v>
      </c>
      <c r="B18" s="12" t="s">
        <v>1452</v>
      </c>
      <c r="C18" s="13" t="s">
        <v>1453</v>
      </c>
      <c r="D18" s="12" t="s">
        <v>1454</v>
      </c>
      <c r="E18" s="11" t="s">
        <v>480</v>
      </c>
      <c r="F18" s="14">
        <v>430</v>
      </c>
      <c r="G18" s="17">
        <v>6</v>
      </c>
      <c r="H18" s="15">
        <f t="shared" si="0"/>
        <v>2580</v>
      </c>
    </row>
    <row r="19" s="1" customFormat="1" ht="23.1" customHeight="1" spans="1:8">
      <c r="A19" s="11">
        <v>14</v>
      </c>
      <c r="B19" s="12" t="s">
        <v>571</v>
      </c>
      <c r="C19" s="13" t="s">
        <v>572</v>
      </c>
      <c r="D19" s="12" t="s">
        <v>1455</v>
      </c>
      <c r="E19" s="14" t="s">
        <v>480</v>
      </c>
      <c r="F19" s="14">
        <v>100</v>
      </c>
      <c r="G19" s="17">
        <v>4</v>
      </c>
      <c r="H19" s="15">
        <f t="shared" si="0"/>
        <v>400</v>
      </c>
    </row>
    <row r="20" s="1" customFormat="1" ht="23.1" customHeight="1" spans="1:8">
      <c r="A20" s="11">
        <v>15</v>
      </c>
      <c r="B20" s="12" t="s">
        <v>1456</v>
      </c>
      <c r="C20" s="13" t="s">
        <v>1457</v>
      </c>
      <c r="D20" s="12" t="s">
        <v>1458</v>
      </c>
      <c r="E20" s="11" t="s">
        <v>480</v>
      </c>
      <c r="F20" s="11">
        <v>177</v>
      </c>
      <c r="G20" s="15">
        <v>4</v>
      </c>
      <c r="H20" s="15">
        <f t="shared" si="0"/>
        <v>708</v>
      </c>
    </row>
    <row r="21" s="1" customFormat="1" ht="23.1" customHeight="1" spans="1:8">
      <c r="A21" s="11">
        <v>16</v>
      </c>
      <c r="B21" s="12" t="s">
        <v>1459</v>
      </c>
      <c r="C21" s="13" t="s">
        <v>1460</v>
      </c>
      <c r="D21" s="12" t="s">
        <v>1461</v>
      </c>
      <c r="E21" s="11" t="s">
        <v>480</v>
      </c>
      <c r="F21" s="11">
        <v>180</v>
      </c>
      <c r="G21" s="15">
        <v>5</v>
      </c>
      <c r="H21" s="15">
        <f t="shared" si="0"/>
        <v>900</v>
      </c>
    </row>
    <row r="22" s="1" customFormat="1" ht="23.1" customHeight="1" spans="1:8">
      <c r="A22" s="11">
        <v>17</v>
      </c>
      <c r="B22" s="12" t="s">
        <v>1462</v>
      </c>
      <c r="C22" s="13" t="s">
        <v>1463</v>
      </c>
      <c r="D22" s="12" t="s">
        <v>1464</v>
      </c>
      <c r="E22" s="11" t="s">
        <v>480</v>
      </c>
      <c r="F22" s="11">
        <v>200</v>
      </c>
      <c r="G22" s="15">
        <v>5</v>
      </c>
      <c r="H22" s="15">
        <f t="shared" si="0"/>
        <v>1000</v>
      </c>
    </row>
    <row r="23" s="1" customFormat="1" ht="23.1" customHeight="1" spans="1:8">
      <c r="A23" s="11">
        <v>18</v>
      </c>
      <c r="B23" s="12" t="s">
        <v>1465</v>
      </c>
      <c r="C23" s="13" t="s">
        <v>1466</v>
      </c>
      <c r="D23" s="12" t="s">
        <v>1467</v>
      </c>
      <c r="E23" s="11" t="s">
        <v>480</v>
      </c>
      <c r="F23" s="11">
        <v>106</v>
      </c>
      <c r="G23" s="15">
        <v>7</v>
      </c>
      <c r="H23" s="15">
        <f t="shared" si="0"/>
        <v>742</v>
      </c>
    </row>
    <row r="24" s="1" customFormat="1" ht="23.1" customHeight="1" spans="1:8">
      <c r="A24" s="11">
        <v>19</v>
      </c>
      <c r="B24" s="12" t="s">
        <v>1468</v>
      </c>
      <c r="C24" s="13" t="s">
        <v>1469</v>
      </c>
      <c r="D24" s="12" t="s">
        <v>1470</v>
      </c>
      <c r="E24" s="14" t="s">
        <v>480</v>
      </c>
      <c r="F24" s="14">
        <v>576</v>
      </c>
      <c r="G24" s="17">
        <v>8</v>
      </c>
      <c r="H24" s="15">
        <f t="shared" si="0"/>
        <v>4608</v>
      </c>
    </row>
    <row r="25" s="1" customFormat="1" ht="23.1" customHeight="1" spans="1:8">
      <c r="A25" s="11">
        <v>20</v>
      </c>
      <c r="B25" s="12" t="s">
        <v>1471</v>
      </c>
      <c r="C25" s="13" t="s">
        <v>1472</v>
      </c>
      <c r="D25" s="12" t="s">
        <v>1473</v>
      </c>
      <c r="E25" s="14" t="s">
        <v>480</v>
      </c>
      <c r="F25" s="14">
        <v>340</v>
      </c>
      <c r="G25" s="17">
        <v>5</v>
      </c>
      <c r="H25" s="15">
        <f t="shared" si="0"/>
        <v>1700</v>
      </c>
    </row>
    <row r="26" s="1" customFormat="1" ht="23.1" customHeight="1" spans="1:8">
      <c r="A26" s="11">
        <v>21</v>
      </c>
      <c r="B26" s="12" t="s">
        <v>1474</v>
      </c>
      <c r="C26" s="13" t="s">
        <v>1475</v>
      </c>
      <c r="D26" s="12" t="s">
        <v>1476</v>
      </c>
      <c r="E26" s="14" t="s">
        <v>480</v>
      </c>
      <c r="F26" s="14">
        <v>221</v>
      </c>
      <c r="G26" s="17">
        <v>7</v>
      </c>
      <c r="H26" s="15">
        <f t="shared" si="0"/>
        <v>1547</v>
      </c>
    </row>
    <row r="27" s="1" customFormat="1" ht="23.1" customHeight="1" spans="1:8">
      <c r="A27" s="11">
        <v>22</v>
      </c>
      <c r="B27" s="12" t="s">
        <v>1477</v>
      </c>
      <c r="C27" s="13" t="s">
        <v>1478</v>
      </c>
      <c r="D27" s="12" t="s">
        <v>1479</v>
      </c>
      <c r="E27" s="14" t="s">
        <v>480</v>
      </c>
      <c r="F27" s="14">
        <v>1230</v>
      </c>
      <c r="G27" s="17">
        <v>6</v>
      </c>
      <c r="H27" s="15">
        <f t="shared" si="0"/>
        <v>7380</v>
      </c>
    </row>
    <row r="28" s="1" customFormat="1" ht="23.1" customHeight="1" spans="1:8">
      <c r="A28" s="11">
        <v>23</v>
      </c>
      <c r="B28" s="12" t="s">
        <v>1480</v>
      </c>
      <c r="C28" s="13" t="s">
        <v>1481</v>
      </c>
      <c r="D28" s="12" t="s">
        <v>1482</v>
      </c>
      <c r="E28" s="14" t="s">
        <v>480</v>
      </c>
      <c r="F28" s="14">
        <v>278</v>
      </c>
      <c r="G28" s="17">
        <v>5</v>
      </c>
      <c r="H28" s="15">
        <f t="shared" si="0"/>
        <v>1390</v>
      </c>
    </row>
    <row r="29" s="1" customFormat="1" ht="23.1" customHeight="1" spans="1:8">
      <c r="A29" s="11">
        <v>24</v>
      </c>
      <c r="B29" s="12" t="s">
        <v>1483</v>
      </c>
      <c r="C29" s="13" t="s">
        <v>855</v>
      </c>
      <c r="D29" s="12" t="s">
        <v>1484</v>
      </c>
      <c r="E29" s="14" t="s">
        <v>480</v>
      </c>
      <c r="F29" s="14">
        <v>571</v>
      </c>
      <c r="G29" s="17">
        <v>4</v>
      </c>
      <c r="H29" s="15">
        <f t="shared" si="0"/>
        <v>2284</v>
      </c>
    </row>
    <row r="30" s="1" customFormat="1" ht="23.1" customHeight="1" spans="1:8">
      <c r="A30" s="11">
        <v>25</v>
      </c>
      <c r="B30" s="12" t="s">
        <v>1485</v>
      </c>
      <c r="C30" s="13" t="s">
        <v>1486</v>
      </c>
      <c r="D30" s="12" t="s">
        <v>1487</v>
      </c>
      <c r="E30" s="14" t="s">
        <v>480</v>
      </c>
      <c r="F30" s="14">
        <v>65</v>
      </c>
      <c r="G30" s="17">
        <v>3</v>
      </c>
      <c r="H30" s="15">
        <f t="shared" si="0"/>
        <v>195</v>
      </c>
    </row>
    <row r="31" s="1" customFormat="1" ht="23.1" customHeight="1" spans="1:8">
      <c r="A31" s="11">
        <v>26</v>
      </c>
      <c r="B31" s="12" t="s">
        <v>1488</v>
      </c>
      <c r="C31" s="13" t="s">
        <v>1489</v>
      </c>
      <c r="D31" s="12" t="s">
        <v>1490</v>
      </c>
      <c r="E31" s="14" t="s">
        <v>480</v>
      </c>
      <c r="F31" s="14">
        <v>333</v>
      </c>
      <c r="G31" s="17">
        <v>9</v>
      </c>
      <c r="H31" s="15">
        <f t="shared" si="0"/>
        <v>2997</v>
      </c>
    </row>
    <row r="32" s="1" customFormat="1" ht="23.1" customHeight="1" spans="1:8">
      <c r="A32" s="11">
        <v>27</v>
      </c>
      <c r="B32" s="12" t="s">
        <v>1491</v>
      </c>
      <c r="C32" s="13" t="s">
        <v>1492</v>
      </c>
      <c r="D32" s="12" t="s">
        <v>1493</v>
      </c>
      <c r="E32" s="14" t="s">
        <v>480</v>
      </c>
      <c r="F32" s="14">
        <v>234</v>
      </c>
      <c r="G32" s="17">
        <v>5</v>
      </c>
      <c r="H32" s="15">
        <f t="shared" si="0"/>
        <v>1170</v>
      </c>
    </row>
    <row r="33" s="1" customFormat="1" ht="23.1" customHeight="1" spans="1:8">
      <c r="A33" s="11">
        <v>28</v>
      </c>
      <c r="B33" s="12" t="s">
        <v>1494</v>
      </c>
      <c r="C33" s="13" t="s">
        <v>1495</v>
      </c>
      <c r="D33" s="12" t="s">
        <v>1496</v>
      </c>
      <c r="E33" s="14" t="s">
        <v>480</v>
      </c>
      <c r="F33" s="14">
        <v>447</v>
      </c>
      <c r="G33" s="17">
        <v>7</v>
      </c>
      <c r="H33" s="15">
        <f t="shared" si="0"/>
        <v>3129</v>
      </c>
    </row>
    <row r="34" s="1" customFormat="1" ht="23.1" customHeight="1" spans="1:8">
      <c r="A34" s="11">
        <v>29</v>
      </c>
      <c r="B34" s="12" t="s">
        <v>1497</v>
      </c>
      <c r="C34" s="13" t="s">
        <v>1498</v>
      </c>
      <c r="D34" s="12" t="s">
        <v>1499</v>
      </c>
      <c r="E34" s="14" t="s">
        <v>480</v>
      </c>
      <c r="F34" s="14">
        <v>27</v>
      </c>
      <c r="G34" s="17">
        <v>3</v>
      </c>
      <c r="H34" s="15">
        <f t="shared" si="0"/>
        <v>81</v>
      </c>
    </row>
    <row r="35" s="1" customFormat="1" ht="23.1" customHeight="1" spans="1:8">
      <c r="A35" s="11">
        <v>30</v>
      </c>
      <c r="B35" s="12" t="s">
        <v>1500</v>
      </c>
      <c r="C35" s="13" t="s">
        <v>1501</v>
      </c>
      <c r="D35" s="12" t="s">
        <v>1502</v>
      </c>
      <c r="E35" s="14" t="s">
        <v>480</v>
      </c>
      <c r="F35" s="14">
        <v>50</v>
      </c>
      <c r="G35" s="17">
        <v>4</v>
      </c>
      <c r="H35" s="15">
        <f t="shared" si="0"/>
        <v>200</v>
      </c>
    </row>
    <row r="36" s="1" customFormat="1" ht="23.1" customHeight="1" spans="1:8">
      <c r="A36" s="11">
        <v>31</v>
      </c>
      <c r="B36" s="12" t="s">
        <v>1503</v>
      </c>
      <c r="C36" s="13" t="s">
        <v>1504</v>
      </c>
      <c r="D36" s="12" t="s">
        <v>1505</v>
      </c>
      <c r="E36" s="14" t="s">
        <v>480</v>
      </c>
      <c r="F36" s="14">
        <v>259</v>
      </c>
      <c r="G36" s="17">
        <v>4</v>
      </c>
      <c r="H36" s="15">
        <f t="shared" si="0"/>
        <v>1036</v>
      </c>
    </row>
    <row r="37" s="1" customFormat="1" ht="23.1" customHeight="1" spans="1:8">
      <c r="A37" s="11">
        <v>32</v>
      </c>
      <c r="B37" s="12" t="s">
        <v>1506</v>
      </c>
      <c r="C37" s="13" t="s">
        <v>1507</v>
      </c>
      <c r="D37" s="12" t="s">
        <v>1508</v>
      </c>
      <c r="E37" s="14" t="s">
        <v>480</v>
      </c>
      <c r="F37" s="14">
        <v>216</v>
      </c>
      <c r="G37" s="17">
        <v>5</v>
      </c>
      <c r="H37" s="15">
        <f t="shared" si="0"/>
        <v>1080</v>
      </c>
    </row>
    <row r="38" s="1" customFormat="1" ht="23.1" customHeight="1" spans="1:8">
      <c r="A38" s="11">
        <v>33</v>
      </c>
      <c r="B38" s="12" t="s">
        <v>1509</v>
      </c>
      <c r="C38" s="13" t="s">
        <v>1510</v>
      </c>
      <c r="D38" s="12" t="s">
        <v>1511</v>
      </c>
      <c r="E38" s="14" t="s">
        <v>480</v>
      </c>
      <c r="F38" s="14">
        <v>240</v>
      </c>
      <c r="G38" s="17">
        <v>8</v>
      </c>
      <c r="H38" s="15">
        <f t="shared" si="0"/>
        <v>1920</v>
      </c>
    </row>
    <row r="39" s="1" customFormat="1" ht="23.1" customHeight="1" spans="1:8">
      <c r="A39" s="11">
        <v>34</v>
      </c>
      <c r="B39" s="12" t="s">
        <v>1512</v>
      </c>
      <c r="C39" s="13" t="s">
        <v>1513</v>
      </c>
      <c r="D39" s="12" t="s">
        <v>1514</v>
      </c>
      <c r="E39" s="14" t="s">
        <v>480</v>
      </c>
      <c r="F39" s="14">
        <v>209</v>
      </c>
      <c r="G39" s="17">
        <v>5</v>
      </c>
      <c r="H39" s="15">
        <f t="shared" si="0"/>
        <v>1045</v>
      </c>
    </row>
    <row r="40" s="1" customFormat="1" ht="23.1" customHeight="1" spans="1:8">
      <c r="A40" s="11">
        <v>35</v>
      </c>
      <c r="B40" s="12" t="s">
        <v>1515</v>
      </c>
      <c r="C40" s="13" t="s">
        <v>1516</v>
      </c>
      <c r="D40" s="12" t="s">
        <v>1517</v>
      </c>
      <c r="E40" s="14" t="s">
        <v>480</v>
      </c>
      <c r="F40" s="14">
        <v>60</v>
      </c>
      <c r="G40" s="17">
        <v>3</v>
      </c>
      <c r="H40" s="15">
        <f t="shared" si="0"/>
        <v>180</v>
      </c>
    </row>
    <row r="41" s="1" customFormat="1" ht="35" customHeight="1" spans="1:8">
      <c r="A41" s="11">
        <v>36</v>
      </c>
      <c r="B41" s="12" t="s">
        <v>1518</v>
      </c>
      <c r="C41" s="13" t="s">
        <v>1519</v>
      </c>
      <c r="D41" s="12" t="s">
        <v>1520</v>
      </c>
      <c r="E41" s="48" t="s">
        <v>480</v>
      </c>
      <c r="F41" s="48">
        <v>127</v>
      </c>
      <c r="G41" s="49">
        <v>5</v>
      </c>
      <c r="H41" s="15">
        <f t="shared" si="0"/>
        <v>635</v>
      </c>
    </row>
    <row r="42" s="1" customFormat="1" ht="31" customHeight="1" spans="1:8">
      <c r="A42" s="11">
        <v>37</v>
      </c>
      <c r="B42" s="12" t="s">
        <v>1521</v>
      </c>
      <c r="C42" s="13" t="s">
        <v>1522</v>
      </c>
      <c r="D42" s="12" t="s">
        <v>1523</v>
      </c>
      <c r="E42" s="48" t="s">
        <v>480</v>
      </c>
      <c r="F42" s="48">
        <v>80</v>
      </c>
      <c r="G42" s="49">
        <v>3</v>
      </c>
      <c r="H42" s="15">
        <f t="shared" si="0"/>
        <v>240</v>
      </c>
    </row>
    <row r="43" s="1" customFormat="1" ht="23.1" customHeight="1" spans="1:8">
      <c r="A43" s="11">
        <v>38</v>
      </c>
      <c r="B43" s="12" t="s">
        <v>1524</v>
      </c>
      <c r="C43" s="13" t="s">
        <v>1525</v>
      </c>
      <c r="D43" s="12" t="s">
        <v>1526</v>
      </c>
      <c r="E43" s="48" t="s">
        <v>480</v>
      </c>
      <c r="F43" s="48">
        <v>60</v>
      </c>
      <c r="G43" s="49">
        <v>3</v>
      </c>
      <c r="H43" s="15">
        <f t="shared" si="0"/>
        <v>180</v>
      </c>
    </row>
    <row r="44" s="1" customFormat="1" ht="23.1" customHeight="1" spans="1:8">
      <c r="A44" s="11">
        <v>39</v>
      </c>
      <c r="B44" s="12" t="s">
        <v>1527</v>
      </c>
      <c r="C44" s="13" t="s">
        <v>1528</v>
      </c>
      <c r="D44" s="12" t="s">
        <v>1529</v>
      </c>
      <c r="E44" s="48" t="s">
        <v>480</v>
      </c>
      <c r="F44" s="48">
        <v>159</v>
      </c>
      <c r="G44" s="49">
        <v>5</v>
      </c>
      <c r="H44" s="15">
        <f t="shared" si="0"/>
        <v>795</v>
      </c>
    </row>
    <row r="45" s="1" customFormat="1" ht="23.1" customHeight="1" spans="1:8">
      <c r="A45" s="11">
        <v>40</v>
      </c>
      <c r="B45" s="12" t="s">
        <v>1530</v>
      </c>
      <c r="C45" s="13" t="s">
        <v>1531</v>
      </c>
      <c r="D45" s="12" t="s">
        <v>1532</v>
      </c>
      <c r="E45" s="48" t="s">
        <v>480</v>
      </c>
      <c r="F45" s="48">
        <v>255</v>
      </c>
      <c r="G45" s="49">
        <v>5</v>
      </c>
      <c r="H45" s="15">
        <f t="shared" si="0"/>
        <v>1275</v>
      </c>
    </row>
    <row r="46" s="1" customFormat="1" ht="23.1" customHeight="1" spans="1:8">
      <c r="A46" s="11">
        <v>41</v>
      </c>
      <c r="B46" s="12" t="s">
        <v>1533</v>
      </c>
      <c r="C46" s="13" t="s">
        <v>1534</v>
      </c>
      <c r="D46" s="12" t="s">
        <v>1535</v>
      </c>
      <c r="E46" s="48" t="s">
        <v>480</v>
      </c>
      <c r="F46" s="48">
        <v>115</v>
      </c>
      <c r="G46" s="49">
        <v>5</v>
      </c>
      <c r="H46" s="15">
        <f t="shared" si="0"/>
        <v>575</v>
      </c>
    </row>
    <row r="47" s="1" customFormat="1" ht="23.1" customHeight="1" spans="1:8">
      <c r="A47" s="11">
        <v>42</v>
      </c>
      <c r="B47" s="12" t="s">
        <v>1536</v>
      </c>
      <c r="C47" s="13" t="s">
        <v>1537</v>
      </c>
      <c r="D47" s="12" t="s">
        <v>1538</v>
      </c>
      <c r="E47" s="48" t="s">
        <v>480</v>
      </c>
      <c r="F47" s="48">
        <v>175</v>
      </c>
      <c r="G47" s="49">
        <v>4</v>
      </c>
      <c r="H47" s="15">
        <f t="shared" si="0"/>
        <v>700</v>
      </c>
    </row>
    <row r="48" s="1" customFormat="1" ht="23.1" customHeight="1" spans="1:8">
      <c r="A48" s="11">
        <v>43</v>
      </c>
      <c r="B48" s="12" t="s">
        <v>1539</v>
      </c>
      <c r="C48" s="13" t="s">
        <v>1540</v>
      </c>
      <c r="D48" s="12" t="s">
        <v>1541</v>
      </c>
      <c r="E48" s="48" t="s">
        <v>480</v>
      </c>
      <c r="F48" s="48">
        <v>184</v>
      </c>
      <c r="G48" s="49">
        <v>5</v>
      </c>
      <c r="H48" s="15">
        <f t="shared" si="0"/>
        <v>920</v>
      </c>
    </row>
    <row r="49" s="1" customFormat="1" ht="23.1" customHeight="1" spans="1:8">
      <c r="A49" s="11">
        <v>44</v>
      </c>
      <c r="B49" s="12" t="s">
        <v>1542</v>
      </c>
      <c r="C49" s="13" t="s">
        <v>1543</v>
      </c>
      <c r="D49" s="12" t="s">
        <v>1544</v>
      </c>
      <c r="E49" s="48" t="s">
        <v>480</v>
      </c>
      <c r="F49" s="48">
        <v>252</v>
      </c>
      <c r="G49" s="49">
        <v>6</v>
      </c>
      <c r="H49" s="15">
        <f t="shared" si="0"/>
        <v>1512</v>
      </c>
    </row>
    <row r="50" s="1" customFormat="1" ht="23.1" customHeight="1" spans="1:8">
      <c r="A50" s="11">
        <v>45</v>
      </c>
      <c r="B50" s="12" t="s">
        <v>1545</v>
      </c>
      <c r="C50" s="13" t="s">
        <v>1546</v>
      </c>
      <c r="D50" s="12" t="s">
        <v>1547</v>
      </c>
      <c r="E50" s="48" t="s">
        <v>480</v>
      </c>
      <c r="F50" s="48">
        <v>165</v>
      </c>
      <c r="G50" s="49">
        <v>3</v>
      </c>
      <c r="H50" s="15">
        <f t="shared" si="0"/>
        <v>495</v>
      </c>
    </row>
    <row r="51" s="1" customFormat="1" ht="25" customHeight="1" spans="1:8">
      <c r="A51" s="11">
        <v>46</v>
      </c>
      <c r="B51" s="12" t="s">
        <v>1548</v>
      </c>
      <c r="C51" s="13" t="s">
        <v>1549</v>
      </c>
      <c r="D51" s="12" t="s">
        <v>1550</v>
      </c>
      <c r="E51" s="48" t="s">
        <v>480</v>
      </c>
      <c r="F51" s="48">
        <v>155</v>
      </c>
      <c r="G51" s="49">
        <v>3</v>
      </c>
      <c r="H51" s="15">
        <f t="shared" si="0"/>
        <v>465</v>
      </c>
    </row>
    <row r="52" s="1" customFormat="1" ht="25" customHeight="1" spans="1:8">
      <c r="A52" s="11">
        <v>47</v>
      </c>
      <c r="B52" s="12" t="s">
        <v>1551</v>
      </c>
      <c r="C52" s="13" t="s">
        <v>1552</v>
      </c>
      <c r="D52" s="12" t="s">
        <v>1553</v>
      </c>
      <c r="E52" s="48" t="s">
        <v>480</v>
      </c>
      <c r="F52" s="48">
        <v>125</v>
      </c>
      <c r="G52" s="49">
        <v>6</v>
      </c>
      <c r="H52" s="15">
        <f t="shared" si="0"/>
        <v>750</v>
      </c>
    </row>
    <row r="53" s="1" customFormat="1" ht="23.1" customHeight="1" spans="1:8">
      <c r="A53" s="11">
        <v>48</v>
      </c>
      <c r="B53" s="12" t="s">
        <v>1554</v>
      </c>
      <c r="C53" s="13" t="s">
        <v>1555</v>
      </c>
      <c r="D53" s="12" t="s">
        <v>1556</v>
      </c>
      <c r="E53" s="48" t="s">
        <v>480</v>
      </c>
      <c r="F53" s="48">
        <v>410</v>
      </c>
      <c r="G53" s="49">
        <v>8</v>
      </c>
      <c r="H53" s="15">
        <f t="shared" si="0"/>
        <v>3280</v>
      </c>
    </row>
    <row r="54" s="1" customFormat="1" ht="36" customHeight="1" spans="1:8">
      <c r="A54" s="11">
        <v>49</v>
      </c>
      <c r="B54" s="12" t="s">
        <v>1557</v>
      </c>
      <c r="C54" s="13" t="s">
        <v>1558</v>
      </c>
      <c r="D54" s="12" t="s">
        <v>1559</v>
      </c>
      <c r="E54" s="14" t="s">
        <v>480</v>
      </c>
      <c r="F54" s="14">
        <v>306</v>
      </c>
      <c r="G54" s="17">
        <v>6</v>
      </c>
      <c r="H54" s="15">
        <f t="shared" si="0"/>
        <v>1836</v>
      </c>
    </row>
    <row r="55" s="1" customFormat="1" ht="23.1" customHeight="1" spans="1:8">
      <c r="A55" s="11">
        <v>50</v>
      </c>
      <c r="B55" s="12" t="s">
        <v>1560</v>
      </c>
      <c r="C55" s="13" t="s">
        <v>1561</v>
      </c>
      <c r="D55" s="12" t="s">
        <v>1562</v>
      </c>
      <c r="E55" s="14" t="s">
        <v>480</v>
      </c>
      <c r="F55" s="14">
        <v>367</v>
      </c>
      <c r="G55" s="17">
        <v>6</v>
      </c>
      <c r="H55" s="15">
        <f t="shared" si="0"/>
        <v>2202</v>
      </c>
    </row>
    <row r="56" s="1" customFormat="1" ht="23.1" customHeight="1" spans="1:8">
      <c r="A56" s="11">
        <v>51</v>
      </c>
      <c r="B56" s="12" t="s">
        <v>1563</v>
      </c>
      <c r="C56" s="13" t="s">
        <v>1564</v>
      </c>
      <c r="D56" s="12" t="s">
        <v>1565</v>
      </c>
      <c r="E56" s="14" t="s">
        <v>480</v>
      </c>
      <c r="F56" s="14">
        <v>129</v>
      </c>
      <c r="G56" s="17">
        <v>4</v>
      </c>
      <c r="H56" s="15">
        <f t="shared" si="0"/>
        <v>516</v>
      </c>
    </row>
    <row r="57" s="1" customFormat="1" ht="23.1" customHeight="1" spans="1:8">
      <c r="A57" s="11">
        <v>52</v>
      </c>
      <c r="B57" s="12" t="s">
        <v>1566</v>
      </c>
      <c r="C57" s="13" t="s">
        <v>1567</v>
      </c>
      <c r="D57" s="12" t="s">
        <v>1568</v>
      </c>
      <c r="E57" s="14" t="s">
        <v>480</v>
      </c>
      <c r="F57" s="14">
        <v>210</v>
      </c>
      <c r="G57" s="17">
        <v>3</v>
      </c>
      <c r="H57" s="15">
        <f t="shared" si="0"/>
        <v>630</v>
      </c>
    </row>
    <row r="58" s="1" customFormat="1" ht="23.1" customHeight="1" spans="1:8">
      <c r="A58" s="11">
        <v>53</v>
      </c>
      <c r="B58" s="12" t="s">
        <v>1569</v>
      </c>
      <c r="C58" s="13" t="s">
        <v>1570</v>
      </c>
      <c r="D58" s="12" t="s">
        <v>1571</v>
      </c>
      <c r="E58" s="14" t="s">
        <v>480</v>
      </c>
      <c r="F58" s="14">
        <v>60</v>
      </c>
      <c r="G58" s="17">
        <v>3</v>
      </c>
      <c r="H58" s="15">
        <f t="shared" si="0"/>
        <v>180</v>
      </c>
    </row>
    <row r="59" s="1" customFormat="1" ht="23.1" customHeight="1" spans="1:8">
      <c r="A59" s="11">
        <v>54</v>
      </c>
      <c r="B59" s="12" t="s">
        <v>1572</v>
      </c>
      <c r="C59" s="13" t="s">
        <v>1573</v>
      </c>
      <c r="D59" s="12" t="s">
        <v>1574</v>
      </c>
      <c r="E59" s="14" t="s">
        <v>480</v>
      </c>
      <c r="F59" s="14">
        <v>366</v>
      </c>
      <c r="G59" s="17">
        <v>6</v>
      </c>
      <c r="H59" s="15">
        <f t="shared" si="0"/>
        <v>2196</v>
      </c>
    </row>
    <row r="60" s="1" customFormat="1" ht="23.1" customHeight="1" spans="1:8">
      <c r="A60" s="11">
        <v>55</v>
      </c>
      <c r="B60" s="12" t="s">
        <v>1575</v>
      </c>
      <c r="C60" s="13" t="s">
        <v>1576</v>
      </c>
      <c r="D60" s="12" t="s">
        <v>1577</v>
      </c>
      <c r="E60" s="14" t="s">
        <v>480</v>
      </c>
      <c r="F60" s="14">
        <v>80</v>
      </c>
      <c r="G60" s="17">
        <v>5</v>
      </c>
      <c r="H60" s="15">
        <f t="shared" si="0"/>
        <v>400</v>
      </c>
    </row>
    <row r="61" s="1" customFormat="1" ht="23.1" customHeight="1" spans="1:8">
      <c r="A61" s="11">
        <v>56</v>
      </c>
      <c r="B61" s="12" t="s">
        <v>1578</v>
      </c>
      <c r="C61" s="13" t="s">
        <v>1579</v>
      </c>
      <c r="D61" s="12" t="s">
        <v>1580</v>
      </c>
      <c r="E61" s="14" t="s">
        <v>480</v>
      </c>
      <c r="F61" s="14">
        <v>68</v>
      </c>
      <c r="G61" s="17">
        <v>7</v>
      </c>
      <c r="H61" s="15">
        <f t="shared" si="0"/>
        <v>476</v>
      </c>
    </row>
    <row r="62" s="1" customFormat="1" ht="23.1" customHeight="1" spans="1:8">
      <c r="A62" s="11">
        <v>57</v>
      </c>
      <c r="B62" s="12" t="s">
        <v>1581</v>
      </c>
      <c r="C62" s="13" t="s">
        <v>1582</v>
      </c>
      <c r="D62" s="12" t="s">
        <v>1583</v>
      </c>
      <c r="E62" s="14" t="s">
        <v>480</v>
      </c>
      <c r="F62" s="14">
        <v>57</v>
      </c>
      <c r="G62" s="17">
        <v>3</v>
      </c>
      <c r="H62" s="15">
        <f t="shared" si="0"/>
        <v>171</v>
      </c>
    </row>
    <row r="63" s="1" customFormat="1" ht="23.1" customHeight="1" spans="1:8">
      <c r="A63" s="11">
        <v>58</v>
      </c>
      <c r="B63" s="12" t="s">
        <v>1584</v>
      </c>
      <c r="C63" s="13" t="s">
        <v>1585</v>
      </c>
      <c r="D63" s="12" t="s">
        <v>1586</v>
      </c>
      <c r="E63" s="14" t="s">
        <v>480</v>
      </c>
      <c r="F63" s="14">
        <v>114</v>
      </c>
      <c r="G63" s="17">
        <v>3</v>
      </c>
      <c r="H63" s="15">
        <f t="shared" si="0"/>
        <v>342</v>
      </c>
    </row>
    <row r="64" s="1" customFormat="1" ht="23.1" customHeight="1" spans="1:8">
      <c r="A64" s="11">
        <v>59</v>
      </c>
      <c r="B64" s="12" t="s">
        <v>1587</v>
      </c>
      <c r="C64" s="13" t="s">
        <v>1588</v>
      </c>
      <c r="D64" s="12" t="s">
        <v>1589</v>
      </c>
      <c r="E64" s="14" t="s">
        <v>480</v>
      </c>
      <c r="F64" s="14">
        <v>130</v>
      </c>
      <c r="G64" s="17">
        <v>3</v>
      </c>
      <c r="H64" s="15">
        <f t="shared" si="0"/>
        <v>390</v>
      </c>
    </row>
    <row r="65" s="1" customFormat="1" ht="23.1" customHeight="1" spans="1:8">
      <c r="A65" s="11">
        <v>60</v>
      </c>
      <c r="B65" s="12" t="s">
        <v>1590</v>
      </c>
      <c r="C65" s="13" t="s">
        <v>1591</v>
      </c>
      <c r="D65" s="12" t="s">
        <v>1592</v>
      </c>
      <c r="E65" s="14" t="s">
        <v>480</v>
      </c>
      <c r="F65" s="14">
        <v>120</v>
      </c>
      <c r="G65" s="17">
        <v>5</v>
      </c>
      <c r="H65" s="15">
        <f t="shared" si="0"/>
        <v>600</v>
      </c>
    </row>
    <row r="66" s="1" customFormat="1" ht="23.1" customHeight="1" spans="1:8">
      <c r="A66" s="11">
        <v>61</v>
      </c>
      <c r="B66" s="12" t="s">
        <v>1593</v>
      </c>
      <c r="C66" s="13" t="s">
        <v>1594</v>
      </c>
      <c r="D66" s="12" t="s">
        <v>1595</v>
      </c>
      <c r="E66" s="14" t="s">
        <v>480</v>
      </c>
      <c r="F66" s="14">
        <v>289</v>
      </c>
      <c r="G66" s="17">
        <v>3.6</v>
      </c>
      <c r="H66" s="15">
        <f t="shared" si="0"/>
        <v>1040.4</v>
      </c>
    </row>
    <row r="67" s="1" customFormat="1" ht="23.1" customHeight="1" spans="1:8">
      <c r="A67" s="11">
        <v>62</v>
      </c>
      <c r="B67" s="12" t="s">
        <v>1596</v>
      </c>
      <c r="C67" s="13" t="s">
        <v>1597</v>
      </c>
      <c r="D67" s="12" t="s">
        <v>1598</v>
      </c>
      <c r="E67" s="14" t="s">
        <v>480</v>
      </c>
      <c r="F67" s="14">
        <v>116</v>
      </c>
      <c r="G67" s="17">
        <v>6</v>
      </c>
      <c r="H67" s="15">
        <f t="shared" si="0"/>
        <v>696</v>
      </c>
    </row>
    <row r="68" s="1" customFormat="1" ht="23.1" customHeight="1" spans="1:8">
      <c r="A68" s="11">
        <v>63</v>
      </c>
      <c r="B68" s="12" t="s">
        <v>1599</v>
      </c>
      <c r="C68" s="13" t="s">
        <v>1600</v>
      </c>
      <c r="D68" s="12" t="s">
        <v>1601</v>
      </c>
      <c r="E68" s="14" t="s">
        <v>480</v>
      </c>
      <c r="F68" s="14">
        <v>280</v>
      </c>
      <c r="G68" s="17">
        <v>4.9</v>
      </c>
      <c r="H68" s="15">
        <f t="shared" si="0"/>
        <v>1372</v>
      </c>
    </row>
    <row r="69" s="1" customFormat="1" ht="23.1" customHeight="1" spans="1:8">
      <c r="A69" s="11">
        <v>64</v>
      </c>
      <c r="B69" s="12" t="s">
        <v>1602</v>
      </c>
      <c r="C69" s="13" t="s">
        <v>1603</v>
      </c>
      <c r="D69" s="12" t="s">
        <v>1604</v>
      </c>
      <c r="E69" s="14" t="s">
        <v>480</v>
      </c>
      <c r="F69" s="14">
        <v>323</v>
      </c>
      <c r="G69" s="17">
        <v>6.5</v>
      </c>
      <c r="H69" s="15">
        <f t="shared" si="0"/>
        <v>2099.5</v>
      </c>
    </row>
    <row r="70" s="1" customFormat="1" ht="23.1" customHeight="1" spans="1:8">
      <c r="A70" s="11">
        <v>65</v>
      </c>
      <c r="B70" s="12" t="s">
        <v>1605</v>
      </c>
      <c r="C70" s="13" t="s">
        <v>1606</v>
      </c>
      <c r="D70" s="12" t="s">
        <v>1607</v>
      </c>
      <c r="E70" s="14" t="s">
        <v>480</v>
      </c>
      <c r="F70" s="14">
        <v>176</v>
      </c>
      <c r="G70" s="17">
        <v>5.5</v>
      </c>
      <c r="H70" s="15">
        <f t="shared" ref="H70:H132" si="1">F70*G70</f>
        <v>968</v>
      </c>
    </row>
    <row r="71" s="1" customFormat="1" ht="32" customHeight="1" spans="1:8">
      <c r="A71" s="11">
        <v>66</v>
      </c>
      <c r="B71" s="12" t="s">
        <v>1608</v>
      </c>
      <c r="C71" s="13" t="s">
        <v>1609</v>
      </c>
      <c r="D71" s="12" t="s">
        <v>1610</v>
      </c>
      <c r="E71" s="14" t="s">
        <v>480</v>
      </c>
      <c r="F71" s="14">
        <v>107</v>
      </c>
      <c r="G71" s="17">
        <v>4.3</v>
      </c>
      <c r="H71" s="15">
        <f t="shared" si="1"/>
        <v>460.1</v>
      </c>
    </row>
    <row r="72" s="1" customFormat="1" ht="23.1" customHeight="1" spans="1:8">
      <c r="A72" s="11">
        <v>67</v>
      </c>
      <c r="B72" s="12" t="s">
        <v>1611</v>
      </c>
      <c r="C72" s="13" t="s">
        <v>1504</v>
      </c>
      <c r="D72" s="12" t="s">
        <v>1015</v>
      </c>
      <c r="E72" s="14" t="s">
        <v>480</v>
      </c>
      <c r="F72" s="14">
        <v>252</v>
      </c>
      <c r="G72" s="17">
        <v>4.3</v>
      </c>
      <c r="H72" s="15">
        <f t="shared" si="1"/>
        <v>1083.6</v>
      </c>
    </row>
    <row r="73" s="1" customFormat="1" ht="23.1" customHeight="1" spans="1:8">
      <c r="A73" s="11">
        <v>68</v>
      </c>
      <c r="B73" s="12" t="s">
        <v>1612</v>
      </c>
      <c r="C73" s="13" t="s">
        <v>1613</v>
      </c>
      <c r="D73" s="12" t="s">
        <v>1614</v>
      </c>
      <c r="E73" s="14" t="s">
        <v>480</v>
      </c>
      <c r="F73" s="14">
        <v>63.7</v>
      </c>
      <c r="G73" s="17">
        <v>4.4</v>
      </c>
      <c r="H73" s="15">
        <f t="shared" si="1"/>
        <v>280.28</v>
      </c>
    </row>
    <row r="74" s="1" customFormat="1" ht="23.1" customHeight="1" spans="1:8">
      <c r="A74" s="11">
        <v>69</v>
      </c>
      <c r="B74" s="12" t="s">
        <v>1615</v>
      </c>
      <c r="C74" s="13" t="s">
        <v>1616</v>
      </c>
      <c r="D74" s="12" t="s">
        <v>1617</v>
      </c>
      <c r="E74" s="14" t="s">
        <v>480</v>
      </c>
      <c r="F74" s="14">
        <v>151</v>
      </c>
      <c r="G74" s="17">
        <v>3.47</v>
      </c>
      <c r="H74" s="15">
        <f t="shared" si="1"/>
        <v>523.97</v>
      </c>
    </row>
    <row r="75" s="1" customFormat="1" ht="23.1" customHeight="1" spans="1:8">
      <c r="A75" s="11">
        <v>70</v>
      </c>
      <c r="B75" s="12" t="s">
        <v>1618</v>
      </c>
      <c r="C75" s="13" t="s">
        <v>1297</v>
      </c>
      <c r="D75" s="12" t="s">
        <v>1619</v>
      </c>
      <c r="E75" s="14" t="s">
        <v>480</v>
      </c>
      <c r="F75" s="14">
        <v>350</v>
      </c>
      <c r="G75" s="17">
        <v>3.6</v>
      </c>
      <c r="H75" s="15">
        <f t="shared" si="1"/>
        <v>1260</v>
      </c>
    </row>
    <row r="76" s="1" customFormat="1" ht="23.1" customHeight="1" spans="1:8">
      <c r="A76" s="11">
        <v>71</v>
      </c>
      <c r="B76" s="12" t="s">
        <v>1620</v>
      </c>
      <c r="C76" s="13" t="s">
        <v>1621</v>
      </c>
      <c r="D76" s="12" t="s">
        <v>1622</v>
      </c>
      <c r="E76" s="14" t="s">
        <v>480</v>
      </c>
      <c r="F76" s="14">
        <v>33.5</v>
      </c>
      <c r="G76" s="17">
        <v>4</v>
      </c>
      <c r="H76" s="15">
        <f t="shared" si="1"/>
        <v>134</v>
      </c>
    </row>
    <row r="77" s="1" customFormat="1" ht="23.1" customHeight="1" spans="1:8">
      <c r="A77" s="11">
        <v>72</v>
      </c>
      <c r="B77" s="12" t="s">
        <v>1623</v>
      </c>
      <c r="C77" s="13" t="s">
        <v>1624</v>
      </c>
      <c r="D77" s="12" t="s">
        <v>1625</v>
      </c>
      <c r="E77" s="14" t="s">
        <v>480</v>
      </c>
      <c r="F77" s="14">
        <v>164</v>
      </c>
      <c r="G77" s="17">
        <v>3</v>
      </c>
      <c r="H77" s="15">
        <f t="shared" si="1"/>
        <v>492</v>
      </c>
    </row>
    <row r="78" s="1" customFormat="1" ht="23.1" customHeight="1" spans="1:8">
      <c r="A78" s="11">
        <v>73</v>
      </c>
      <c r="B78" s="12" t="s">
        <v>1626</v>
      </c>
      <c r="C78" s="13" t="s">
        <v>1627</v>
      </c>
      <c r="D78" s="12" t="s">
        <v>1628</v>
      </c>
      <c r="E78" s="11" t="s">
        <v>928</v>
      </c>
      <c r="F78" s="14">
        <v>360</v>
      </c>
      <c r="G78" s="17">
        <v>6</v>
      </c>
      <c r="H78" s="15">
        <f t="shared" si="1"/>
        <v>2160</v>
      </c>
    </row>
    <row r="79" s="1" customFormat="1" ht="23.1" customHeight="1" spans="1:8">
      <c r="A79" s="11">
        <v>74</v>
      </c>
      <c r="B79" s="12" t="s">
        <v>1629</v>
      </c>
      <c r="C79" s="13" t="s">
        <v>1630</v>
      </c>
      <c r="D79" s="12" t="s">
        <v>1631</v>
      </c>
      <c r="E79" s="14" t="s">
        <v>928</v>
      </c>
      <c r="F79" s="14">
        <v>122</v>
      </c>
      <c r="G79" s="17">
        <v>5.2</v>
      </c>
      <c r="H79" s="15">
        <f t="shared" si="1"/>
        <v>634.4</v>
      </c>
    </row>
    <row r="80" s="1" customFormat="1" ht="23.1" customHeight="1" spans="1:8">
      <c r="A80" s="11">
        <v>75</v>
      </c>
      <c r="B80" s="12" t="s">
        <v>1632</v>
      </c>
      <c r="C80" s="13" t="s">
        <v>1633</v>
      </c>
      <c r="D80" s="12" t="s">
        <v>1634</v>
      </c>
      <c r="E80" s="11" t="s">
        <v>928</v>
      </c>
      <c r="F80" s="14">
        <v>114</v>
      </c>
      <c r="G80" s="17">
        <v>6</v>
      </c>
      <c r="H80" s="15">
        <f t="shared" si="1"/>
        <v>684</v>
      </c>
    </row>
    <row r="81" s="1" customFormat="1" ht="23.1" customHeight="1" spans="1:8">
      <c r="A81" s="11">
        <v>76</v>
      </c>
      <c r="B81" s="12" t="s">
        <v>944</v>
      </c>
      <c r="C81" s="13" t="s">
        <v>945</v>
      </c>
      <c r="D81" s="12" t="s">
        <v>1635</v>
      </c>
      <c r="E81" s="11" t="s">
        <v>928</v>
      </c>
      <c r="F81" s="11">
        <v>101</v>
      </c>
      <c r="G81" s="15">
        <v>4</v>
      </c>
      <c r="H81" s="15">
        <f t="shared" si="1"/>
        <v>404</v>
      </c>
    </row>
    <row r="82" s="1" customFormat="1" ht="23.1" customHeight="1" spans="1:8">
      <c r="A82" s="11">
        <v>77</v>
      </c>
      <c r="B82" s="12" t="s">
        <v>1636</v>
      </c>
      <c r="C82" s="13" t="s">
        <v>1637</v>
      </c>
      <c r="D82" s="12" t="s">
        <v>1638</v>
      </c>
      <c r="E82" s="14" t="s">
        <v>928</v>
      </c>
      <c r="F82" s="11">
        <v>352</v>
      </c>
      <c r="G82" s="15">
        <v>4</v>
      </c>
      <c r="H82" s="15">
        <f t="shared" si="1"/>
        <v>1408</v>
      </c>
    </row>
    <row r="83" s="1" customFormat="1" ht="23.1" customHeight="1" spans="1:8">
      <c r="A83" s="11">
        <v>78</v>
      </c>
      <c r="B83" s="12" t="s">
        <v>1639</v>
      </c>
      <c r="C83" s="13" t="s">
        <v>1640</v>
      </c>
      <c r="D83" s="12" t="s">
        <v>1641</v>
      </c>
      <c r="E83" s="11" t="s">
        <v>928</v>
      </c>
      <c r="F83" s="11">
        <v>193</v>
      </c>
      <c r="G83" s="15">
        <v>5</v>
      </c>
      <c r="H83" s="15">
        <f t="shared" si="1"/>
        <v>965</v>
      </c>
    </row>
    <row r="84" s="1" customFormat="1" ht="23.1" customHeight="1" spans="1:8">
      <c r="A84" s="11">
        <v>79</v>
      </c>
      <c r="B84" s="12" t="s">
        <v>1642</v>
      </c>
      <c r="C84" s="13" t="s">
        <v>1643</v>
      </c>
      <c r="D84" s="12" t="s">
        <v>1644</v>
      </c>
      <c r="E84" s="11" t="s">
        <v>928</v>
      </c>
      <c r="F84" s="11">
        <v>430</v>
      </c>
      <c r="G84" s="15">
        <v>5</v>
      </c>
      <c r="H84" s="15">
        <f t="shared" si="1"/>
        <v>2150</v>
      </c>
    </row>
    <row r="85" s="1" customFormat="1" ht="23.1" customHeight="1" spans="1:8">
      <c r="A85" s="11">
        <v>80</v>
      </c>
      <c r="B85" s="12" t="s">
        <v>1645</v>
      </c>
      <c r="C85" s="13" t="s">
        <v>1646</v>
      </c>
      <c r="D85" s="12" t="s">
        <v>1647</v>
      </c>
      <c r="E85" s="11" t="s">
        <v>928</v>
      </c>
      <c r="F85" s="11">
        <v>187</v>
      </c>
      <c r="G85" s="15">
        <v>5</v>
      </c>
      <c r="H85" s="15">
        <f t="shared" si="1"/>
        <v>935</v>
      </c>
    </row>
    <row r="86" s="1" customFormat="1" ht="23.1" customHeight="1" spans="1:8">
      <c r="A86" s="11">
        <v>81</v>
      </c>
      <c r="B86" s="12" t="s">
        <v>1648</v>
      </c>
      <c r="C86" s="13" t="s">
        <v>1649</v>
      </c>
      <c r="D86" s="12" t="s">
        <v>1650</v>
      </c>
      <c r="E86" s="11" t="s">
        <v>928</v>
      </c>
      <c r="F86" s="11">
        <v>593</v>
      </c>
      <c r="G86" s="15">
        <v>8</v>
      </c>
      <c r="H86" s="15">
        <f t="shared" si="1"/>
        <v>4744</v>
      </c>
    </row>
    <row r="87" s="1" customFormat="1" ht="23.1" customHeight="1" spans="1:8">
      <c r="A87" s="11">
        <v>82</v>
      </c>
      <c r="B87" s="12" t="s">
        <v>1651</v>
      </c>
      <c r="C87" s="13" t="s">
        <v>1652</v>
      </c>
      <c r="D87" s="12" t="s">
        <v>1653</v>
      </c>
      <c r="E87" s="11" t="s">
        <v>928</v>
      </c>
      <c r="F87" s="11">
        <v>996</v>
      </c>
      <c r="G87" s="15">
        <v>7</v>
      </c>
      <c r="H87" s="15">
        <f t="shared" si="1"/>
        <v>6972</v>
      </c>
    </row>
    <row r="88" s="1" customFormat="1" ht="23.1" customHeight="1" spans="1:8">
      <c r="A88" s="11">
        <v>83</v>
      </c>
      <c r="B88" s="12" t="s">
        <v>1654</v>
      </c>
      <c r="C88" s="13" t="s">
        <v>1655</v>
      </c>
      <c r="D88" s="12" t="s">
        <v>1656</v>
      </c>
      <c r="E88" s="11" t="s">
        <v>928</v>
      </c>
      <c r="F88" s="11">
        <v>430</v>
      </c>
      <c r="G88" s="15">
        <v>6</v>
      </c>
      <c r="H88" s="15">
        <f t="shared" si="1"/>
        <v>2580</v>
      </c>
    </row>
    <row r="89" s="1" customFormat="1" ht="23.1" customHeight="1" spans="1:8">
      <c r="A89" s="11">
        <v>84</v>
      </c>
      <c r="B89" s="12" t="s">
        <v>1657</v>
      </c>
      <c r="C89" s="13" t="s">
        <v>1658</v>
      </c>
      <c r="D89" s="12" t="s">
        <v>1659</v>
      </c>
      <c r="E89" s="11" t="s">
        <v>928</v>
      </c>
      <c r="F89" s="11">
        <v>419</v>
      </c>
      <c r="G89" s="15">
        <v>6</v>
      </c>
      <c r="H89" s="15">
        <f t="shared" si="1"/>
        <v>2514</v>
      </c>
    </row>
    <row r="90" s="1" customFormat="1" ht="23.1" customHeight="1" spans="1:8">
      <c r="A90" s="11">
        <v>85</v>
      </c>
      <c r="B90" s="12" t="s">
        <v>1660</v>
      </c>
      <c r="C90" s="13" t="s">
        <v>1661</v>
      </c>
      <c r="D90" s="12" t="s">
        <v>1662</v>
      </c>
      <c r="E90" s="11" t="s">
        <v>928</v>
      </c>
      <c r="F90" s="11">
        <v>450</v>
      </c>
      <c r="G90" s="15">
        <v>6</v>
      </c>
      <c r="H90" s="15">
        <f t="shared" si="1"/>
        <v>2700</v>
      </c>
    </row>
    <row r="91" s="1" customFormat="1" ht="24" customHeight="1" spans="1:8">
      <c r="A91" s="11">
        <v>86</v>
      </c>
      <c r="B91" s="12" t="s">
        <v>1663</v>
      </c>
      <c r="C91" s="13" t="s">
        <v>1664</v>
      </c>
      <c r="D91" s="12" t="s">
        <v>1665</v>
      </c>
      <c r="E91" s="11" t="s">
        <v>928</v>
      </c>
      <c r="F91" s="11">
        <v>400</v>
      </c>
      <c r="G91" s="15">
        <v>5</v>
      </c>
      <c r="H91" s="15">
        <f t="shared" si="1"/>
        <v>2000</v>
      </c>
    </row>
    <row r="92" s="1" customFormat="1" ht="23.1" customHeight="1" spans="1:8">
      <c r="A92" s="11">
        <v>87</v>
      </c>
      <c r="B92" s="12" t="s">
        <v>1666</v>
      </c>
      <c r="C92" s="13" t="s">
        <v>1667</v>
      </c>
      <c r="D92" s="12" t="s">
        <v>1668</v>
      </c>
      <c r="E92" s="11" t="s">
        <v>928</v>
      </c>
      <c r="F92" s="11">
        <v>378</v>
      </c>
      <c r="G92" s="15">
        <v>7</v>
      </c>
      <c r="H92" s="15">
        <f t="shared" si="1"/>
        <v>2646</v>
      </c>
    </row>
    <row r="93" s="1" customFormat="1" ht="23.1" customHeight="1" spans="1:8">
      <c r="A93" s="11">
        <v>88</v>
      </c>
      <c r="B93" s="12" t="s">
        <v>1669</v>
      </c>
      <c r="C93" s="13" t="s">
        <v>1670</v>
      </c>
      <c r="D93" s="12" t="s">
        <v>1671</v>
      </c>
      <c r="E93" s="14" t="s">
        <v>928</v>
      </c>
      <c r="F93" s="14">
        <v>249</v>
      </c>
      <c r="G93" s="17">
        <v>8</v>
      </c>
      <c r="H93" s="15">
        <f t="shared" si="1"/>
        <v>1992</v>
      </c>
    </row>
    <row r="94" s="1" customFormat="1" ht="32" customHeight="1" spans="1:8">
      <c r="A94" s="11">
        <v>89</v>
      </c>
      <c r="B94" s="12" t="s">
        <v>1672</v>
      </c>
      <c r="C94" s="13" t="s">
        <v>1673</v>
      </c>
      <c r="D94" s="12" t="s">
        <v>1674</v>
      </c>
      <c r="E94" s="14" t="s">
        <v>928</v>
      </c>
      <c r="F94" s="14">
        <v>320</v>
      </c>
      <c r="G94" s="17">
        <v>5</v>
      </c>
      <c r="H94" s="15">
        <f t="shared" si="1"/>
        <v>1600</v>
      </c>
    </row>
    <row r="95" s="1" customFormat="1" ht="24" customHeight="1" spans="1:8">
      <c r="A95" s="11">
        <v>90</v>
      </c>
      <c r="B95" s="12" t="s">
        <v>1675</v>
      </c>
      <c r="C95" s="13" t="s">
        <v>1676</v>
      </c>
      <c r="D95" s="12" t="s">
        <v>1677</v>
      </c>
      <c r="E95" s="14" t="s">
        <v>928</v>
      </c>
      <c r="F95" s="14">
        <v>65</v>
      </c>
      <c r="G95" s="17">
        <v>6</v>
      </c>
      <c r="H95" s="15">
        <f t="shared" si="1"/>
        <v>390</v>
      </c>
    </row>
    <row r="96" s="1" customFormat="1" ht="23.1" customHeight="1" spans="1:8">
      <c r="A96" s="11">
        <v>91</v>
      </c>
      <c r="B96" s="12" t="s">
        <v>1678</v>
      </c>
      <c r="C96" s="13" t="s">
        <v>1679</v>
      </c>
      <c r="D96" s="12" t="s">
        <v>1680</v>
      </c>
      <c r="E96" s="14" t="s">
        <v>928</v>
      </c>
      <c r="F96" s="14">
        <v>177</v>
      </c>
      <c r="G96" s="17">
        <v>6</v>
      </c>
      <c r="H96" s="15">
        <f t="shared" si="1"/>
        <v>1062</v>
      </c>
    </row>
    <row r="97" s="1" customFormat="1" ht="23.1" customHeight="1" spans="1:8">
      <c r="A97" s="11">
        <v>92</v>
      </c>
      <c r="B97" s="12" t="s">
        <v>1681</v>
      </c>
      <c r="C97" s="13" t="s">
        <v>1682</v>
      </c>
      <c r="D97" s="12" t="s">
        <v>1683</v>
      </c>
      <c r="E97" s="14" t="s">
        <v>928</v>
      </c>
      <c r="F97" s="14">
        <v>481</v>
      </c>
      <c r="G97" s="17">
        <v>5</v>
      </c>
      <c r="H97" s="15">
        <f t="shared" si="1"/>
        <v>2405</v>
      </c>
    </row>
    <row r="98" s="1" customFormat="1" ht="30" customHeight="1" spans="1:8">
      <c r="A98" s="11">
        <v>93</v>
      </c>
      <c r="B98" s="12" t="s">
        <v>1684</v>
      </c>
      <c r="C98" s="13" t="s">
        <v>1685</v>
      </c>
      <c r="D98" s="12" t="s">
        <v>1686</v>
      </c>
      <c r="E98" s="14" t="s">
        <v>928</v>
      </c>
      <c r="F98" s="14">
        <v>531</v>
      </c>
      <c r="G98" s="17">
        <v>7</v>
      </c>
      <c r="H98" s="15">
        <f t="shared" si="1"/>
        <v>3717</v>
      </c>
    </row>
    <row r="99" s="1" customFormat="1" ht="34" customHeight="1" spans="1:8">
      <c r="A99" s="11">
        <v>94</v>
      </c>
      <c r="B99" s="12" t="s">
        <v>1687</v>
      </c>
      <c r="C99" s="13" t="s">
        <v>1688</v>
      </c>
      <c r="D99" s="12" t="s">
        <v>1689</v>
      </c>
      <c r="E99" s="14" t="s">
        <v>928</v>
      </c>
      <c r="F99" s="14">
        <v>594</v>
      </c>
      <c r="G99" s="17">
        <v>6</v>
      </c>
      <c r="H99" s="15">
        <f t="shared" si="1"/>
        <v>3564</v>
      </c>
    </row>
    <row r="100" s="1" customFormat="1" ht="23.1" customHeight="1" spans="1:8">
      <c r="A100" s="11">
        <v>95</v>
      </c>
      <c r="B100" s="12" t="s">
        <v>1690</v>
      </c>
      <c r="C100" s="13" t="s">
        <v>1691</v>
      </c>
      <c r="D100" s="12" t="s">
        <v>1692</v>
      </c>
      <c r="E100" s="14" t="s">
        <v>928</v>
      </c>
      <c r="F100" s="14">
        <v>300</v>
      </c>
      <c r="G100" s="17">
        <v>5</v>
      </c>
      <c r="H100" s="15">
        <f t="shared" si="1"/>
        <v>1500</v>
      </c>
    </row>
    <row r="101" s="1" customFormat="1" ht="23.1" customHeight="1" spans="1:8">
      <c r="A101" s="11">
        <v>96</v>
      </c>
      <c r="B101" s="12" t="s">
        <v>1693</v>
      </c>
      <c r="C101" s="13" t="s">
        <v>1694</v>
      </c>
      <c r="D101" s="12" t="s">
        <v>1695</v>
      </c>
      <c r="E101" s="14" t="s">
        <v>928</v>
      </c>
      <c r="F101" s="14">
        <v>250</v>
      </c>
      <c r="G101" s="17">
        <v>8</v>
      </c>
      <c r="H101" s="15">
        <f t="shared" si="1"/>
        <v>2000</v>
      </c>
    </row>
    <row r="102" s="1" customFormat="1" ht="35" customHeight="1" spans="1:8">
      <c r="A102" s="11">
        <v>97</v>
      </c>
      <c r="B102" s="12" t="s">
        <v>1696</v>
      </c>
      <c r="C102" s="13" t="s">
        <v>1697</v>
      </c>
      <c r="D102" s="12" t="s">
        <v>1698</v>
      </c>
      <c r="E102" s="14" t="s">
        <v>928</v>
      </c>
      <c r="F102" s="14">
        <v>540</v>
      </c>
      <c r="G102" s="17">
        <v>5</v>
      </c>
      <c r="H102" s="15">
        <f t="shared" si="1"/>
        <v>2700</v>
      </c>
    </row>
    <row r="103" s="1" customFormat="1" ht="38" customHeight="1" spans="1:8">
      <c r="A103" s="11">
        <v>98</v>
      </c>
      <c r="B103" s="12" t="s">
        <v>1699</v>
      </c>
      <c r="C103" s="13" t="s">
        <v>1700</v>
      </c>
      <c r="D103" s="12" t="s">
        <v>1701</v>
      </c>
      <c r="E103" s="14" t="s">
        <v>928</v>
      </c>
      <c r="F103" s="14">
        <v>770</v>
      </c>
      <c r="G103" s="17">
        <v>5.5</v>
      </c>
      <c r="H103" s="15">
        <f t="shared" si="1"/>
        <v>4235</v>
      </c>
    </row>
    <row r="104" s="1" customFormat="1" ht="35" customHeight="1" spans="1:8">
      <c r="A104" s="11">
        <v>99</v>
      </c>
      <c r="B104" s="12" t="s">
        <v>1702</v>
      </c>
      <c r="C104" s="13" t="s">
        <v>1703</v>
      </c>
      <c r="D104" s="12" t="s">
        <v>1704</v>
      </c>
      <c r="E104" s="14" t="s">
        <v>928</v>
      </c>
      <c r="F104" s="14">
        <v>247</v>
      </c>
      <c r="G104" s="17">
        <v>5</v>
      </c>
      <c r="H104" s="15">
        <f t="shared" si="1"/>
        <v>1235</v>
      </c>
    </row>
    <row r="105" s="1" customFormat="1" ht="33" customHeight="1" spans="1:8">
      <c r="A105" s="11">
        <v>100</v>
      </c>
      <c r="B105" s="12" t="s">
        <v>1705</v>
      </c>
      <c r="C105" s="13" t="s">
        <v>1706</v>
      </c>
      <c r="D105" s="12" t="s">
        <v>1707</v>
      </c>
      <c r="E105" s="14" t="s">
        <v>928</v>
      </c>
      <c r="F105" s="14">
        <v>325</v>
      </c>
      <c r="G105" s="17">
        <v>5</v>
      </c>
      <c r="H105" s="15">
        <f t="shared" si="1"/>
        <v>1625</v>
      </c>
    </row>
    <row r="106" s="1" customFormat="1" ht="37" customHeight="1" spans="1:8">
      <c r="A106" s="11">
        <v>101</v>
      </c>
      <c r="B106" s="12" t="s">
        <v>1708</v>
      </c>
      <c r="C106" s="13" t="s">
        <v>1709</v>
      </c>
      <c r="D106" s="12" t="s">
        <v>1710</v>
      </c>
      <c r="E106" s="14" t="s">
        <v>928</v>
      </c>
      <c r="F106" s="14">
        <v>100</v>
      </c>
      <c r="G106" s="17">
        <v>5</v>
      </c>
      <c r="H106" s="15">
        <f t="shared" si="1"/>
        <v>500</v>
      </c>
    </row>
    <row r="107" s="1" customFormat="1" ht="23.1" customHeight="1" spans="1:8">
      <c r="A107" s="11">
        <v>102</v>
      </c>
      <c r="B107" s="12" t="s">
        <v>1711</v>
      </c>
      <c r="C107" s="13" t="s">
        <v>1712</v>
      </c>
      <c r="D107" s="12" t="s">
        <v>1713</v>
      </c>
      <c r="E107" s="14" t="s">
        <v>928</v>
      </c>
      <c r="F107" s="14">
        <v>135</v>
      </c>
      <c r="G107" s="17">
        <v>5</v>
      </c>
      <c r="H107" s="15">
        <f t="shared" si="1"/>
        <v>675</v>
      </c>
    </row>
    <row r="108" s="1" customFormat="1" ht="32" customHeight="1" spans="1:8">
      <c r="A108" s="11">
        <v>103</v>
      </c>
      <c r="B108" s="12" t="s">
        <v>1714</v>
      </c>
      <c r="C108" s="13" t="s">
        <v>1715</v>
      </c>
      <c r="D108" s="12" t="s">
        <v>1716</v>
      </c>
      <c r="E108" s="14" t="s">
        <v>928</v>
      </c>
      <c r="F108" s="14">
        <v>400</v>
      </c>
      <c r="G108" s="17">
        <v>6</v>
      </c>
      <c r="H108" s="15">
        <f t="shared" si="1"/>
        <v>2400</v>
      </c>
    </row>
    <row r="109" s="1" customFormat="1" ht="23.1" customHeight="1" spans="1:8">
      <c r="A109" s="11">
        <v>104</v>
      </c>
      <c r="B109" s="12" t="s">
        <v>1717</v>
      </c>
      <c r="C109" s="13" t="s">
        <v>1718</v>
      </c>
      <c r="D109" s="12" t="s">
        <v>1719</v>
      </c>
      <c r="E109" s="14" t="s">
        <v>928</v>
      </c>
      <c r="F109" s="14">
        <v>130</v>
      </c>
      <c r="G109" s="17">
        <v>7</v>
      </c>
      <c r="H109" s="15">
        <f t="shared" si="1"/>
        <v>910</v>
      </c>
    </row>
    <row r="110" s="1" customFormat="1" ht="23.1" customHeight="1" spans="1:8">
      <c r="A110" s="11">
        <v>105</v>
      </c>
      <c r="B110" s="12" t="s">
        <v>1720</v>
      </c>
      <c r="C110" s="13" t="s">
        <v>1721</v>
      </c>
      <c r="D110" s="12" t="s">
        <v>1722</v>
      </c>
      <c r="E110" s="14" t="s">
        <v>928</v>
      </c>
      <c r="F110" s="14">
        <v>320</v>
      </c>
      <c r="G110" s="17">
        <v>6</v>
      </c>
      <c r="H110" s="15">
        <f t="shared" si="1"/>
        <v>1920</v>
      </c>
    </row>
    <row r="111" s="1" customFormat="1" ht="23.1" customHeight="1" spans="1:8">
      <c r="A111" s="11">
        <v>106</v>
      </c>
      <c r="B111" s="12" t="s">
        <v>1723</v>
      </c>
      <c r="C111" s="13" t="s">
        <v>1724</v>
      </c>
      <c r="D111" s="12" t="s">
        <v>1725</v>
      </c>
      <c r="E111" s="14" t="s">
        <v>928</v>
      </c>
      <c r="F111" s="14">
        <v>344</v>
      </c>
      <c r="G111" s="17">
        <v>5</v>
      </c>
      <c r="H111" s="15">
        <f t="shared" si="1"/>
        <v>1720</v>
      </c>
    </row>
    <row r="112" s="1" customFormat="1" ht="23.1" customHeight="1" spans="1:8">
      <c r="A112" s="11">
        <v>107</v>
      </c>
      <c r="B112" s="12" t="s">
        <v>1726</v>
      </c>
      <c r="C112" s="13" t="s">
        <v>1727</v>
      </c>
      <c r="D112" s="12" t="s">
        <v>1728</v>
      </c>
      <c r="E112" s="14" t="s">
        <v>928</v>
      </c>
      <c r="F112" s="14">
        <v>163</v>
      </c>
      <c r="G112" s="17">
        <v>5</v>
      </c>
      <c r="H112" s="15">
        <f t="shared" si="1"/>
        <v>815</v>
      </c>
    </row>
    <row r="113" s="1" customFormat="1" ht="23.1" customHeight="1" spans="1:8">
      <c r="A113" s="11">
        <v>108</v>
      </c>
      <c r="B113" s="12" t="s">
        <v>1729</v>
      </c>
      <c r="C113" s="13" t="s">
        <v>1730</v>
      </c>
      <c r="D113" s="12" t="s">
        <v>1731</v>
      </c>
      <c r="E113" s="14" t="s">
        <v>928</v>
      </c>
      <c r="F113" s="14">
        <v>535</v>
      </c>
      <c r="G113" s="17">
        <v>6</v>
      </c>
      <c r="H113" s="15">
        <f t="shared" si="1"/>
        <v>3210</v>
      </c>
    </row>
    <row r="114" s="1" customFormat="1" ht="23.1" customHeight="1" spans="1:8">
      <c r="A114" s="11">
        <v>109</v>
      </c>
      <c r="B114" s="12" t="s">
        <v>1732</v>
      </c>
      <c r="C114" s="13" t="s">
        <v>1733</v>
      </c>
      <c r="D114" s="12" t="s">
        <v>1734</v>
      </c>
      <c r="E114" s="14" t="s">
        <v>928</v>
      </c>
      <c r="F114" s="14">
        <v>254</v>
      </c>
      <c r="G114" s="17">
        <v>4</v>
      </c>
      <c r="H114" s="15">
        <f t="shared" si="1"/>
        <v>1016</v>
      </c>
    </row>
    <row r="115" s="1" customFormat="1" ht="23.1" customHeight="1" spans="1:8">
      <c r="A115" s="11">
        <v>110</v>
      </c>
      <c r="B115" s="12" t="s">
        <v>1735</v>
      </c>
      <c r="C115" s="13" t="s">
        <v>1736</v>
      </c>
      <c r="D115" s="12" t="s">
        <v>1737</v>
      </c>
      <c r="E115" s="14" t="s">
        <v>928</v>
      </c>
      <c r="F115" s="14">
        <v>332</v>
      </c>
      <c r="G115" s="17">
        <v>6</v>
      </c>
      <c r="H115" s="15">
        <f t="shared" si="1"/>
        <v>1992</v>
      </c>
    </row>
    <row r="116" s="1" customFormat="1" ht="23.1" customHeight="1" spans="1:8">
      <c r="A116" s="11">
        <v>111</v>
      </c>
      <c r="B116" s="12" t="s">
        <v>1738</v>
      </c>
      <c r="C116" s="13" t="s">
        <v>1739</v>
      </c>
      <c r="D116" s="12" t="s">
        <v>1740</v>
      </c>
      <c r="E116" s="14" t="s">
        <v>928</v>
      </c>
      <c r="F116" s="14">
        <v>230</v>
      </c>
      <c r="G116" s="17">
        <v>6</v>
      </c>
      <c r="H116" s="15">
        <f t="shared" si="1"/>
        <v>1380</v>
      </c>
    </row>
    <row r="117" s="1" customFormat="1" ht="33" customHeight="1" spans="1:8">
      <c r="A117" s="11">
        <v>112</v>
      </c>
      <c r="B117" s="12" t="s">
        <v>1741</v>
      </c>
      <c r="C117" s="13" t="s">
        <v>1742</v>
      </c>
      <c r="D117" s="12" t="s">
        <v>1743</v>
      </c>
      <c r="E117" s="14" t="s">
        <v>928</v>
      </c>
      <c r="F117" s="14">
        <v>835</v>
      </c>
      <c r="G117" s="17">
        <v>7</v>
      </c>
      <c r="H117" s="15">
        <f t="shared" si="1"/>
        <v>5845</v>
      </c>
    </row>
    <row r="118" s="1" customFormat="1" ht="23.1" customHeight="1" spans="1:8">
      <c r="A118" s="11">
        <v>113</v>
      </c>
      <c r="B118" s="12" t="s">
        <v>1744</v>
      </c>
      <c r="C118" s="13" t="s">
        <v>1745</v>
      </c>
      <c r="D118" s="12" t="s">
        <v>1746</v>
      </c>
      <c r="E118" s="14" t="s">
        <v>928</v>
      </c>
      <c r="F118" s="14">
        <v>380</v>
      </c>
      <c r="G118" s="17">
        <v>6</v>
      </c>
      <c r="H118" s="15">
        <f t="shared" si="1"/>
        <v>2280</v>
      </c>
    </row>
    <row r="119" s="1" customFormat="1" ht="35" customHeight="1" spans="1:8">
      <c r="A119" s="11">
        <v>114</v>
      </c>
      <c r="B119" s="12" t="s">
        <v>1747</v>
      </c>
      <c r="C119" s="13" t="s">
        <v>1748</v>
      </c>
      <c r="D119" s="12" t="s">
        <v>1749</v>
      </c>
      <c r="E119" s="14" t="s">
        <v>928</v>
      </c>
      <c r="F119" s="14">
        <v>166</v>
      </c>
      <c r="G119" s="17">
        <v>4</v>
      </c>
      <c r="H119" s="15">
        <f t="shared" si="1"/>
        <v>664</v>
      </c>
    </row>
    <row r="120" s="1" customFormat="1" ht="23.1" customHeight="1" spans="1:8">
      <c r="A120" s="11">
        <v>115</v>
      </c>
      <c r="B120" s="12" t="s">
        <v>1750</v>
      </c>
      <c r="C120" s="13" t="s">
        <v>1751</v>
      </c>
      <c r="D120" s="12" t="s">
        <v>1752</v>
      </c>
      <c r="E120" s="14" t="s">
        <v>928</v>
      </c>
      <c r="F120" s="14">
        <v>424</v>
      </c>
      <c r="G120" s="17">
        <v>6</v>
      </c>
      <c r="H120" s="15">
        <f t="shared" si="1"/>
        <v>2544</v>
      </c>
    </row>
    <row r="121" s="1" customFormat="1" ht="23.1" customHeight="1" spans="1:8">
      <c r="A121" s="11">
        <v>116</v>
      </c>
      <c r="B121" s="12" t="s">
        <v>1753</v>
      </c>
      <c r="C121" s="13" t="s">
        <v>1754</v>
      </c>
      <c r="D121" s="12" t="s">
        <v>1755</v>
      </c>
      <c r="E121" s="14" t="s">
        <v>928</v>
      </c>
      <c r="F121" s="14">
        <v>713</v>
      </c>
      <c r="G121" s="17">
        <v>5</v>
      </c>
      <c r="H121" s="15">
        <f t="shared" si="1"/>
        <v>3565</v>
      </c>
    </row>
    <row r="122" s="1" customFormat="1" ht="23.1" customHeight="1" spans="1:8">
      <c r="A122" s="11">
        <v>117</v>
      </c>
      <c r="B122" s="12" t="s">
        <v>1756</v>
      </c>
      <c r="C122" s="13" t="s">
        <v>1757</v>
      </c>
      <c r="D122" s="12" t="s">
        <v>1758</v>
      </c>
      <c r="E122" s="14" t="s">
        <v>928</v>
      </c>
      <c r="F122" s="14">
        <v>670</v>
      </c>
      <c r="G122" s="17">
        <v>5</v>
      </c>
      <c r="H122" s="15">
        <f t="shared" si="1"/>
        <v>3350</v>
      </c>
    </row>
    <row r="123" s="1" customFormat="1" ht="34" customHeight="1" spans="1:8">
      <c r="A123" s="11">
        <v>118</v>
      </c>
      <c r="B123" s="12" t="s">
        <v>1759</v>
      </c>
      <c r="C123" s="13" t="s">
        <v>1760</v>
      </c>
      <c r="D123" s="12" t="s">
        <v>1761</v>
      </c>
      <c r="E123" s="14" t="s">
        <v>928</v>
      </c>
      <c r="F123" s="14">
        <v>611</v>
      </c>
      <c r="G123" s="17">
        <v>5</v>
      </c>
      <c r="H123" s="15">
        <f t="shared" si="1"/>
        <v>3055</v>
      </c>
    </row>
    <row r="124" s="1" customFormat="1" ht="23" customHeight="1" spans="1:8">
      <c r="A124" s="11">
        <v>119</v>
      </c>
      <c r="B124" s="12" t="s">
        <v>1762</v>
      </c>
      <c r="C124" s="13" t="s">
        <v>1763</v>
      </c>
      <c r="D124" s="12" t="s">
        <v>1764</v>
      </c>
      <c r="E124" s="14" t="s">
        <v>928</v>
      </c>
      <c r="F124" s="14">
        <v>173</v>
      </c>
      <c r="G124" s="17">
        <v>6</v>
      </c>
      <c r="H124" s="15">
        <f t="shared" si="1"/>
        <v>1038</v>
      </c>
    </row>
    <row r="125" s="1" customFormat="1" ht="23" customHeight="1" spans="1:8">
      <c r="A125" s="11">
        <v>120</v>
      </c>
      <c r="B125" s="12" t="s">
        <v>1765</v>
      </c>
      <c r="C125" s="13" t="s">
        <v>1766</v>
      </c>
      <c r="D125" s="12" t="s">
        <v>1767</v>
      </c>
      <c r="E125" s="14" t="s">
        <v>928</v>
      </c>
      <c r="F125" s="14">
        <v>147</v>
      </c>
      <c r="G125" s="17">
        <v>6</v>
      </c>
      <c r="H125" s="15">
        <f t="shared" si="1"/>
        <v>882</v>
      </c>
    </row>
    <row r="126" s="1" customFormat="1" ht="23.1" customHeight="1" spans="1:8">
      <c r="A126" s="11">
        <v>121</v>
      </c>
      <c r="B126" s="12" t="s">
        <v>1768</v>
      </c>
      <c r="C126" s="13" t="s">
        <v>1769</v>
      </c>
      <c r="D126" s="12" t="s">
        <v>1770</v>
      </c>
      <c r="E126" s="14" t="s">
        <v>928</v>
      </c>
      <c r="F126" s="14">
        <v>145</v>
      </c>
      <c r="G126" s="17">
        <v>6</v>
      </c>
      <c r="H126" s="15">
        <f t="shared" si="1"/>
        <v>870</v>
      </c>
    </row>
    <row r="127" s="1" customFormat="1" ht="23.1" customHeight="1" spans="1:8">
      <c r="A127" s="11">
        <v>122</v>
      </c>
      <c r="B127" s="12" t="s">
        <v>1771</v>
      </c>
      <c r="C127" s="13" t="s">
        <v>1772</v>
      </c>
      <c r="D127" s="12" t="s">
        <v>1773</v>
      </c>
      <c r="E127" s="14" t="s">
        <v>928</v>
      </c>
      <c r="F127" s="14">
        <v>674</v>
      </c>
      <c r="G127" s="17">
        <v>5</v>
      </c>
      <c r="H127" s="15">
        <f t="shared" si="1"/>
        <v>3370</v>
      </c>
    </row>
    <row r="128" s="1" customFormat="1" ht="23.1" customHeight="1" spans="1:8">
      <c r="A128" s="11">
        <v>123</v>
      </c>
      <c r="B128" s="12" t="s">
        <v>1774</v>
      </c>
      <c r="C128" s="13" t="s">
        <v>1775</v>
      </c>
      <c r="D128" s="12" t="s">
        <v>1776</v>
      </c>
      <c r="E128" s="14" t="s">
        <v>928</v>
      </c>
      <c r="F128" s="14">
        <v>574</v>
      </c>
      <c r="G128" s="17">
        <v>4</v>
      </c>
      <c r="H128" s="15">
        <f t="shared" si="1"/>
        <v>2296</v>
      </c>
    </row>
    <row r="129" s="1" customFormat="1" ht="34" customHeight="1" spans="1:8">
      <c r="A129" s="11">
        <v>124</v>
      </c>
      <c r="B129" s="12" t="s">
        <v>1777</v>
      </c>
      <c r="C129" s="13" t="s">
        <v>1778</v>
      </c>
      <c r="D129" s="12" t="s">
        <v>1779</v>
      </c>
      <c r="E129" s="14" t="s">
        <v>928</v>
      </c>
      <c r="F129" s="14">
        <v>173</v>
      </c>
      <c r="G129" s="17">
        <v>4</v>
      </c>
      <c r="H129" s="15">
        <f t="shared" si="1"/>
        <v>692</v>
      </c>
    </row>
    <row r="130" s="1" customFormat="1" ht="23.1" customHeight="1" spans="1:8">
      <c r="A130" s="11">
        <v>125</v>
      </c>
      <c r="B130" s="12" t="s">
        <v>1780</v>
      </c>
      <c r="C130" s="13" t="s">
        <v>1781</v>
      </c>
      <c r="D130" s="12" t="s">
        <v>1782</v>
      </c>
      <c r="E130" s="14" t="s">
        <v>928</v>
      </c>
      <c r="F130" s="14">
        <v>47.3</v>
      </c>
      <c r="G130" s="17">
        <v>6</v>
      </c>
      <c r="H130" s="15">
        <f t="shared" si="1"/>
        <v>283.8</v>
      </c>
    </row>
    <row r="131" s="1" customFormat="1" ht="23.1" customHeight="1" spans="1:8">
      <c r="A131" s="11">
        <v>126</v>
      </c>
      <c r="B131" s="12" t="s">
        <v>1783</v>
      </c>
      <c r="C131" s="13" t="s">
        <v>1784</v>
      </c>
      <c r="D131" s="12" t="s">
        <v>1785</v>
      </c>
      <c r="E131" s="14" t="s">
        <v>928</v>
      </c>
      <c r="F131" s="14">
        <v>83.5</v>
      </c>
      <c r="G131" s="17">
        <v>6.5</v>
      </c>
      <c r="H131" s="15">
        <f t="shared" si="1"/>
        <v>542.75</v>
      </c>
    </row>
    <row r="132" s="1" customFormat="1" ht="23.1" customHeight="1" spans="1:8">
      <c r="A132" s="11">
        <v>127</v>
      </c>
      <c r="B132" s="12" t="s">
        <v>1786</v>
      </c>
      <c r="C132" s="13" t="s">
        <v>1787</v>
      </c>
      <c r="D132" s="12" t="s">
        <v>1788</v>
      </c>
      <c r="E132" s="14" t="s">
        <v>928</v>
      </c>
      <c r="F132" s="14">
        <v>70</v>
      </c>
      <c r="G132" s="17">
        <v>7</v>
      </c>
      <c r="H132" s="15">
        <f t="shared" si="1"/>
        <v>490</v>
      </c>
    </row>
    <row r="133" s="1" customFormat="1" ht="23.1" customHeight="1" spans="1:8">
      <c r="A133" s="44" t="s">
        <v>984</v>
      </c>
      <c r="B133" s="44"/>
      <c r="C133" s="44"/>
      <c r="D133" s="44"/>
      <c r="E133" s="44"/>
      <c r="F133" s="45">
        <f>SUM(F6:F132)</f>
        <v>38253</v>
      </c>
      <c r="G133" s="45">
        <f>AVERAGE(G6:G132)</f>
        <v>5.26118110236221</v>
      </c>
      <c r="H133" s="45">
        <f>SUM(H6:H132)</f>
        <v>212854.8</v>
      </c>
    </row>
    <row r="134" s="1" customFormat="1" ht="23.1" customHeight="1" spans="1:8">
      <c r="A134" s="3"/>
      <c r="B134" s="3"/>
      <c r="C134" s="3"/>
      <c r="D134" s="3"/>
      <c r="E134" s="3"/>
      <c r="F134" s="3"/>
      <c r="G134" s="3"/>
      <c r="H134" s="3"/>
    </row>
    <row r="135" s="1" customFormat="1" ht="23.1" customHeight="1" spans="1:8">
      <c r="A135" s="3"/>
      <c r="B135" s="3"/>
      <c r="C135" s="3"/>
      <c r="D135" s="3"/>
      <c r="E135" s="3"/>
      <c r="F135" s="3"/>
      <c r="G135" s="3"/>
      <c r="H135" s="3"/>
    </row>
    <row r="136" s="1" customFormat="1" ht="32.1" customHeight="1" spans="1:8">
      <c r="A136" s="3"/>
      <c r="B136" s="3"/>
      <c r="C136" s="3"/>
      <c r="D136" s="3"/>
      <c r="E136" s="3"/>
      <c r="F136" s="3"/>
      <c r="G136" s="3"/>
      <c r="H136" s="3"/>
    </row>
    <row r="137" s="1" customFormat="1" ht="23.1" customHeight="1" spans="1:8">
      <c r="A137" s="3"/>
      <c r="B137" s="3"/>
      <c r="C137" s="3"/>
      <c r="D137" s="3"/>
      <c r="E137" s="3"/>
      <c r="F137" s="3"/>
      <c r="G137" s="3"/>
      <c r="H137" s="3"/>
    </row>
    <row r="138" s="1" customFormat="1" ht="23.1" customHeight="1" spans="1:8">
      <c r="A138" s="3"/>
      <c r="B138" s="3"/>
      <c r="C138" s="3"/>
      <c r="D138" s="3"/>
      <c r="E138" s="3"/>
      <c r="F138" s="3"/>
      <c r="G138" s="3"/>
      <c r="H138" s="3"/>
    </row>
  </sheetData>
  <autoFilter ref="A5:H133">
    <sortState ref="A5:H133">
      <sortCondition ref="E5:E132"/>
    </sortState>
    <extLst/>
  </autoFilter>
  <mergeCells count="6">
    <mergeCell ref="A1:H1"/>
    <mergeCell ref="A2:H2"/>
    <mergeCell ref="A3:H3"/>
    <mergeCell ref="A4:E4"/>
    <mergeCell ref="F4:H4"/>
    <mergeCell ref="A133:E133"/>
  </mergeCells>
  <printOptions horizontalCentered="1"/>
  <pageMargins left="0" right="0" top="0" bottom="0" header="0" footer="0"/>
  <pageSetup paperSize="9" scale="62" firstPageNumber="0" orientation="portrait" useFirstPageNumber="1" horizontalDpi="300" verticalDpi="300"/>
  <headerFooter/>
  <rowBreaks count="1" manualBreakCount="1">
    <brk id="50" max="16383" man="1"/>
  </rowBreaks>
  <colBreaks count="1" manualBreakCount="1">
    <brk id="8" max="1048575" man="1"/>
  </colBreaks>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7"/>
  <sheetViews>
    <sheetView view="pageBreakPreview" zoomScale="75" zoomScaleNormal="100" topLeftCell="A50" workbookViewId="0">
      <selection activeCell="A3" sqref="A3:H4"/>
    </sheetView>
  </sheetViews>
  <sheetFormatPr defaultColWidth="9" defaultRowHeight="15"/>
  <cols>
    <col min="1" max="1" width="7.71428571428571" style="3" customWidth="1"/>
    <col min="2" max="2" width="10.7142857142857" style="3" customWidth="1"/>
    <col min="3" max="3" width="36.2857142857143" style="3"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1789</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ht="24" customHeight="1" spans="1:8">
      <c r="A6" s="11">
        <v>1</v>
      </c>
      <c r="B6" s="12" t="s">
        <v>1790</v>
      </c>
      <c r="C6" s="32" t="s">
        <v>1791</v>
      </c>
      <c r="D6" s="12" t="s">
        <v>1792</v>
      </c>
      <c r="E6" s="11" t="s">
        <v>464</v>
      </c>
      <c r="F6" s="11">
        <v>85</v>
      </c>
      <c r="G6" s="15">
        <v>3</v>
      </c>
      <c r="H6" s="15">
        <f t="shared" ref="H6:H66" si="0">F6*G6</f>
        <v>255</v>
      </c>
    </row>
    <row r="7" ht="20.1" customHeight="1" spans="1:8">
      <c r="A7" s="11">
        <v>2</v>
      </c>
      <c r="B7" s="12" t="s">
        <v>1793</v>
      </c>
      <c r="C7" s="32" t="s">
        <v>1751</v>
      </c>
      <c r="D7" s="12" t="s">
        <v>1794</v>
      </c>
      <c r="E7" s="14" t="s">
        <v>464</v>
      </c>
      <c r="F7" s="14">
        <v>313</v>
      </c>
      <c r="G7" s="17">
        <v>4</v>
      </c>
      <c r="H7" s="15">
        <f t="shared" si="0"/>
        <v>1252</v>
      </c>
    </row>
    <row r="8" ht="20.1" customHeight="1" spans="1:8">
      <c r="A8" s="11">
        <v>3</v>
      </c>
      <c r="B8" s="12" t="s">
        <v>1795</v>
      </c>
      <c r="C8" s="32" t="s">
        <v>1796</v>
      </c>
      <c r="D8" s="12" t="s">
        <v>1797</v>
      </c>
      <c r="E8" s="14" t="s">
        <v>480</v>
      </c>
      <c r="F8" s="14">
        <v>90</v>
      </c>
      <c r="G8" s="17">
        <v>4</v>
      </c>
      <c r="H8" s="15">
        <f t="shared" si="0"/>
        <v>360</v>
      </c>
    </row>
    <row r="9" ht="20.1" customHeight="1" spans="1:8">
      <c r="A9" s="11">
        <v>4</v>
      </c>
      <c r="B9" s="12" t="s">
        <v>1798</v>
      </c>
      <c r="C9" s="32" t="s">
        <v>1799</v>
      </c>
      <c r="D9" s="12" t="s">
        <v>1800</v>
      </c>
      <c r="E9" s="14" t="s">
        <v>480</v>
      </c>
      <c r="F9" s="14">
        <v>130</v>
      </c>
      <c r="G9" s="17">
        <v>3</v>
      </c>
      <c r="H9" s="15">
        <f t="shared" si="0"/>
        <v>390</v>
      </c>
    </row>
    <row r="10" ht="20.1" customHeight="1" spans="1:8">
      <c r="A10" s="11">
        <v>5</v>
      </c>
      <c r="B10" s="12" t="s">
        <v>1801</v>
      </c>
      <c r="C10" s="32" t="s">
        <v>1802</v>
      </c>
      <c r="D10" s="12" t="s">
        <v>1803</v>
      </c>
      <c r="E10" s="11" t="s">
        <v>480</v>
      </c>
      <c r="F10" s="11">
        <v>80</v>
      </c>
      <c r="G10" s="15">
        <v>5</v>
      </c>
      <c r="H10" s="15">
        <f t="shared" si="0"/>
        <v>400</v>
      </c>
    </row>
    <row r="11" ht="20.1" customHeight="1" spans="1:8">
      <c r="A11" s="11">
        <v>6</v>
      </c>
      <c r="B11" s="12" t="s">
        <v>1804</v>
      </c>
      <c r="C11" s="32" t="s">
        <v>1805</v>
      </c>
      <c r="D11" s="12" t="s">
        <v>1806</v>
      </c>
      <c r="E11" s="11" t="s">
        <v>480</v>
      </c>
      <c r="F11" s="11">
        <v>145</v>
      </c>
      <c r="G11" s="15">
        <v>3</v>
      </c>
      <c r="H11" s="15">
        <f t="shared" si="0"/>
        <v>435</v>
      </c>
    </row>
    <row r="12" ht="20.1" customHeight="1" spans="1:8">
      <c r="A12" s="11">
        <v>7</v>
      </c>
      <c r="B12" s="12" t="s">
        <v>1807</v>
      </c>
      <c r="C12" s="32" t="s">
        <v>1808</v>
      </c>
      <c r="D12" s="12" t="s">
        <v>1809</v>
      </c>
      <c r="E12" s="11" t="s">
        <v>480</v>
      </c>
      <c r="F12" s="11">
        <v>75</v>
      </c>
      <c r="G12" s="15">
        <v>3</v>
      </c>
      <c r="H12" s="15">
        <f t="shared" si="0"/>
        <v>225</v>
      </c>
    </row>
    <row r="13" ht="20.1" customHeight="1" spans="1:8">
      <c r="A13" s="11">
        <v>8</v>
      </c>
      <c r="B13" s="12" t="s">
        <v>1810</v>
      </c>
      <c r="C13" s="32" t="s">
        <v>1811</v>
      </c>
      <c r="D13" s="12" t="s">
        <v>1812</v>
      </c>
      <c r="E13" s="11" t="s">
        <v>480</v>
      </c>
      <c r="F13" s="11">
        <v>467</v>
      </c>
      <c r="G13" s="15">
        <v>7</v>
      </c>
      <c r="H13" s="15">
        <f t="shared" si="0"/>
        <v>3269</v>
      </c>
    </row>
    <row r="14" ht="20.1" customHeight="1" spans="1:8">
      <c r="A14" s="11">
        <v>9</v>
      </c>
      <c r="B14" s="12" t="s">
        <v>1813</v>
      </c>
      <c r="C14" s="32" t="s">
        <v>1814</v>
      </c>
      <c r="D14" s="12" t="s">
        <v>1815</v>
      </c>
      <c r="E14" s="14" t="s">
        <v>480</v>
      </c>
      <c r="F14" s="14">
        <v>65</v>
      </c>
      <c r="G14" s="17">
        <v>3</v>
      </c>
      <c r="H14" s="15">
        <f t="shared" si="0"/>
        <v>195</v>
      </c>
    </row>
    <row r="15" ht="20.1" customHeight="1" spans="1:8">
      <c r="A15" s="11">
        <v>10</v>
      </c>
      <c r="B15" s="12" t="s">
        <v>1816</v>
      </c>
      <c r="C15" s="32" t="s">
        <v>1817</v>
      </c>
      <c r="D15" s="12" t="s">
        <v>1818</v>
      </c>
      <c r="E15" s="14" t="s">
        <v>480</v>
      </c>
      <c r="F15" s="14">
        <v>70</v>
      </c>
      <c r="G15" s="17">
        <v>4</v>
      </c>
      <c r="H15" s="15">
        <f t="shared" si="0"/>
        <v>280</v>
      </c>
    </row>
    <row r="16" ht="20.1" customHeight="1" spans="1:8">
      <c r="A16" s="11">
        <v>11</v>
      </c>
      <c r="B16" s="12" t="s">
        <v>1819</v>
      </c>
      <c r="C16" s="32" t="s">
        <v>1820</v>
      </c>
      <c r="D16" s="12" t="s">
        <v>1821</v>
      </c>
      <c r="E16" s="14" t="s">
        <v>480</v>
      </c>
      <c r="F16" s="14">
        <v>110</v>
      </c>
      <c r="G16" s="17">
        <v>4</v>
      </c>
      <c r="H16" s="15">
        <f t="shared" si="0"/>
        <v>440</v>
      </c>
    </row>
    <row r="17" ht="20.1" customHeight="1" spans="1:8">
      <c r="A17" s="11">
        <v>12</v>
      </c>
      <c r="B17" s="12" t="s">
        <v>1822</v>
      </c>
      <c r="C17" s="32" t="s">
        <v>1823</v>
      </c>
      <c r="D17" s="12" t="s">
        <v>1824</v>
      </c>
      <c r="E17" s="14" t="s">
        <v>480</v>
      </c>
      <c r="F17" s="14">
        <v>65</v>
      </c>
      <c r="G17" s="17">
        <v>4</v>
      </c>
      <c r="H17" s="15">
        <f t="shared" si="0"/>
        <v>260</v>
      </c>
    </row>
    <row r="18" ht="20.1" customHeight="1" spans="1:8">
      <c r="A18" s="11">
        <v>13</v>
      </c>
      <c r="B18" s="12" t="s">
        <v>1825</v>
      </c>
      <c r="C18" s="32" t="s">
        <v>1826</v>
      </c>
      <c r="D18" s="12" t="s">
        <v>1827</v>
      </c>
      <c r="E18" s="14" t="s">
        <v>480</v>
      </c>
      <c r="F18" s="14">
        <v>65</v>
      </c>
      <c r="G18" s="17">
        <v>4</v>
      </c>
      <c r="H18" s="15">
        <f t="shared" si="0"/>
        <v>260</v>
      </c>
    </row>
    <row r="19" ht="20.1" customHeight="1" spans="1:8">
      <c r="A19" s="11">
        <v>14</v>
      </c>
      <c r="B19" s="12" t="s">
        <v>1828</v>
      </c>
      <c r="C19" s="32" t="s">
        <v>1829</v>
      </c>
      <c r="D19" s="12" t="s">
        <v>1830</v>
      </c>
      <c r="E19" s="11" t="s">
        <v>480</v>
      </c>
      <c r="F19" s="11">
        <v>305</v>
      </c>
      <c r="G19" s="15">
        <v>4</v>
      </c>
      <c r="H19" s="15">
        <f t="shared" si="0"/>
        <v>1220</v>
      </c>
    </row>
    <row r="20" ht="20.1" customHeight="1" spans="1:8">
      <c r="A20" s="11">
        <v>15</v>
      </c>
      <c r="B20" s="12" t="s">
        <v>1831</v>
      </c>
      <c r="C20" s="32" t="s">
        <v>1832</v>
      </c>
      <c r="D20" s="12" t="s">
        <v>1833</v>
      </c>
      <c r="E20" s="14" t="s">
        <v>480</v>
      </c>
      <c r="F20" s="14">
        <v>140</v>
      </c>
      <c r="G20" s="17">
        <v>3</v>
      </c>
      <c r="H20" s="15">
        <f t="shared" si="0"/>
        <v>420</v>
      </c>
    </row>
    <row r="21" ht="20.1" customHeight="1" spans="1:8">
      <c r="A21" s="11">
        <v>16</v>
      </c>
      <c r="B21" s="12" t="s">
        <v>1834</v>
      </c>
      <c r="C21" s="32" t="s">
        <v>1835</v>
      </c>
      <c r="D21" s="12" t="s">
        <v>1836</v>
      </c>
      <c r="E21" s="11" t="s">
        <v>480</v>
      </c>
      <c r="F21" s="11">
        <v>73</v>
      </c>
      <c r="G21" s="15">
        <v>3</v>
      </c>
      <c r="H21" s="15">
        <f t="shared" si="0"/>
        <v>219</v>
      </c>
    </row>
    <row r="22" ht="20.1" customHeight="1" spans="1:8">
      <c r="A22" s="11">
        <v>17</v>
      </c>
      <c r="B22" s="12" t="s">
        <v>1837</v>
      </c>
      <c r="C22" s="32" t="s">
        <v>1838</v>
      </c>
      <c r="D22" s="12" t="s">
        <v>1839</v>
      </c>
      <c r="E22" s="14" t="s">
        <v>480</v>
      </c>
      <c r="F22" s="14">
        <v>80</v>
      </c>
      <c r="G22" s="17">
        <v>4</v>
      </c>
      <c r="H22" s="15">
        <f t="shared" si="0"/>
        <v>320</v>
      </c>
    </row>
    <row r="23" ht="20.1" customHeight="1" spans="1:8">
      <c r="A23" s="11">
        <v>18</v>
      </c>
      <c r="B23" s="12" t="s">
        <v>1840</v>
      </c>
      <c r="C23" s="32" t="s">
        <v>1841</v>
      </c>
      <c r="D23" s="12" t="s">
        <v>1842</v>
      </c>
      <c r="E23" s="14" t="s">
        <v>480</v>
      </c>
      <c r="F23" s="14">
        <v>80</v>
      </c>
      <c r="G23" s="17">
        <v>4</v>
      </c>
      <c r="H23" s="15">
        <f t="shared" si="0"/>
        <v>320</v>
      </c>
    </row>
    <row r="24" ht="20.1" customHeight="1" spans="1:8">
      <c r="A24" s="11">
        <v>19</v>
      </c>
      <c r="B24" s="12" t="s">
        <v>1843</v>
      </c>
      <c r="C24" s="32" t="s">
        <v>1844</v>
      </c>
      <c r="D24" s="12" t="s">
        <v>1845</v>
      </c>
      <c r="E24" s="14" t="s">
        <v>480</v>
      </c>
      <c r="F24" s="14">
        <v>80</v>
      </c>
      <c r="G24" s="17">
        <v>4</v>
      </c>
      <c r="H24" s="15">
        <f t="shared" si="0"/>
        <v>320</v>
      </c>
    </row>
    <row r="25" s="1" customFormat="1" ht="20.1" customHeight="1" spans="1:8">
      <c r="A25" s="11">
        <v>20</v>
      </c>
      <c r="B25" s="12" t="s">
        <v>1846</v>
      </c>
      <c r="C25" s="32" t="s">
        <v>1847</v>
      </c>
      <c r="D25" s="12" t="s">
        <v>1848</v>
      </c>
      <c r="E25" s="14" t="s">
        <v>480</v>
      </c>
      <c r="F25" s="14">
        <v>72</v>
      </c>
      <c r="G25" s="17">
        <v>4</v>
      </c>
      <c r="H25" s="15">
        <f t="shared" si="0"/>
        <v>288</v>
      </c>
    </row>
    <row r="26" s="1" customFormat="1" ht="20.1" customHeight="1" spans="1:8">
      <c r="A26" s="11">
        <v>21</v>
      </c>
      <c r="B26" s="12" t="s">
        <v>1849</v>
      </c>
      <c r="C26" s="32" t="s">
        <v>1850</v>
      </c>
      <c r="D26" s="12" t="s">
        <v>1851</v>
      </c>
      <c r="E26" s="14" t="s">
        <v>480</v>
      </c>
      <c r="F26" s="14">
        <v>75</v>
      </c>
      <c r="G26" s="17">
        <v>4</v>
      </c>
      <c r="H26" s="15">
        <f t="shared" si="0"/>
        <v>300</v>
      </c>
    </row>
    <row r="27" s="1" customFormat="1" ht="20.1" customHeight="1" spans="1:8">
      <c r="A27" s="11">
        <v>22</v>
      </c>
      <c r="B27" s="12" t="s">
        <v>1852</v>
      </c>
      <c r="C27" s="32" t="s">
        <v>1853</v>
      </c>
      <c r="D27" s="12" t="s">
        <v>1854</v>
      </c>
      <c r="E27" s="14" t="s">
        <v>480</v>
      </c>
      <c r="F27" s="14">
        <v>64</v>
      </c>
      <c r="G27" s="17">
        <v>4</v>
      </c>
      <c r="H27" s="15">
        <f t="shared" si="0"/>
        <v>256</v>
      </c>
    </row>
    <row r="28" s="1" customFormat="1" ht="20.1" customHeight="1" spans="1:8">
      <c r="A28" s="11">
        <v>23</v>
      </c>
      <c r="B28" s="12" t="s">
        <v>1855</v>
      </c>
      <c r="C28" s="32" t="s">
        <v>1856</v>
      </c>
      <c r="D28" s="12" t="s">
        <v>1857</v>
      </c>
      <c r="E28" s="14" t="s">
        <v>480</v>
      </c>
      <c r="F28" s="14">
        <v>115</v>
      </c>
      <c r="G28" s="17">
        <v>4</v>
      </c>
      <c r="H28" s="15">
        <f t="shared" si="0"/>
        <v>460</v>
      </c>
    </row>
    <row r="29" s="1" customFormat="1" ht="20.1" customHeight="1" spans="1:8">
      <c r="A29" s="11">
        <v>24</v>
      </c>
      <c r="B29" s="12" t="s">
        <v>1858</v>
      </c>
      <c r="C29" s="32" t="s">
        <v>1859</v>
      </c>
      <c r="D29" s="12" t="s">
        <v>1860</v>
      </c>
      <c r="E29" s="14" t="s">
        <v>480</v>
      </c>
      <c r="F29" s="14">
        <v>75</v>
      </c>
      <c r="G29" s="17">
        <v>4</v>
      </c>
      <c r="H29" s="15">
        <f t="shared" si="0"/>
        <v>300</v>
      </c>
    </row>
    <row r="30" s="1" customFormat="1" ht="20.1" customHeight="1" spans="1:8">
      <c r="A30" s="11">
        <v>25</v>
      </c>
      <c r="B30" s="12" t="s">
        <v>1861</v>
      </c>
      <c r="C30" s="32" t="s">
        <v>1862</v>
      </c>
      <c r="D30" s="12" t="s">
        <v>1863</v>
      </c>
      <c r="E30" s="14" t="s">
        <v>480</v>
      </c>
      <c r="F30" s="14">
        <v>80</v>
      </c>
      <c r="G30" s="17">
        <v>4</v>
      </c>
      <c r="H30" s="15">
        <f t="shared" si="0"/>
        <v>320</v>
      </c>
    </row>
    <row r="31" s="1" customFormat="1" ht="20.1" customHeight="1" spans="1:8">
      <c r="A31" s="11">
        <v>26</v>
      </c>
      <c r="B31" s="12" t="s">
        <v>1864</v>
      </c>
      <c r="C31" s="32" t="s">
        <v>1865</v>
      </c>
      <c r="D31" s="12" t="s">
        <v>1866</v>
      </c>
      <c r="E31" s="14" t="s">
        <v>480</v>
      </c>
      <c r="F31" s="14">
        <v>55</v>
      </c>
      <c r="G31" s="17">
        <v>3</v>
      </c>
      <c r="H31" s="15">
        <f t="shared" si="0"/>
        <v>165</v>
      </c>
    </row>
    <row r="32" s="1" customFormat="1" ht="20.1" customHeight="1" spans="1:8">
      <c r="A32" s="11">
        <v>27</v>
      </c>
      <c r="B32" s="12" t="s">
        <v>1867</v>
      </c>
      <c r="C32" s="32" t="s">
        <v>1868</v>
      </c>
      <c r="D32" s="12" t="s">
        <v>1869</v>
      </c>
      <c r="E32" s="14" t="s">
        <v>480</v>
      </c>
      <c r="F32" s="14">
        <v>55</v>
      </c>
      <c r="G32" s="17">
        <v>3</v>
      </c>
      <c r="H32" s="15">
        <f t="shared" si="0"/>
        <v>165</v>
      </c>
    </row>
    <row r="33" s="1" customFormat="1" ht="20.1" customHeight="1" spans="1:8">
      <c r="A33" s="11">
        <v>28</v>
      </c>
      <c r="B33" s="12" t="s">
        <v>1870</v>
      </c>
      <c r="C33" s="32" t="s">
        <v>1871</v>
      </c>
      <c r="D33" s="12" t="s">
        <v>1872</v>
      </c>
      <c r="E33" s="14" t="s">
        <v>480</v>
      </c>
      <c r="F33" s="14">
        <v>55</v>
      </c>
      <c r="G33" s="17">
        <v>3</v>
      </c>
      <c r="H33" s="15">
        <f t="shared" si="0"/>
        <v>165</v>
      </c>
    </row>
    <row r="34" s="1" customFormat="1" ht="20.1" customHeight="1" spans="1:8">
      <c r="A34" s="11">
        <v>29</v>
      </c>
      <c r="B34" s="12" t="s">
        <v>1873</v>
      </c>
      <c r="C34" s="32" t="s">
        <v>1874</v>
      </c>
      <c r="D34" s="12" t="s">
        <v>1875</v>
      </c>
      <c r="E34" s="14" t="s">
        <v>480</v>
      </c>
      <c r="F34" s="14">
        <v>55</v>
      </c>
      <c r="G34" s="17">
        <v>3</v>
      </c>
      <c r="H34" s="15">
        <f t="shared" si="0"/>
        <v>165</v>
      </c>
    </row>
    <row r="35" s="1" customFormat="1" ht="20.1" customHeight="1" spans="1:8">
      <c r="A35" s="11">
        <v>30</v>
      </c>
      <c r="B35" s="12" t="s">
        <v>1876</v>
      </c>
      <c r="C35" s="32" t="s">
        <v>1877</v>
      </c>
      <c r="D35" s="12" t="s">
        <v>1878</v>
      </c>
      <c r="E35" s="14" t="s">
        <v>480</v>
      </c>
      <c r="F35" s="14">
        <v>55</v>
      </c>
      <c r="G35" s="17">
        <v>3</v>
      </c>
      <c r="H35" s="15">
        <f t="shared" si="0"/>
        <v>165</v>
      </c>
    </row>
    <row r="36" s="1" customFormat="1" ht="20.1" customHeight="1" spans="1:8">
      <c r="A36" s="11">
        <v>31</v>
      </c>
      <c r="B36" s="12" t="s">
        <v>1879</v>
      </c>
      <c r="C36" s="32" t="s">
        <v>1880</v>
      </c>
      <c r="D36" s="12" t="s">
        <v>1881</v>
      </c>
      <c r="E36" s="14" t="s">
        <v>480</v>
      </c>
      <c r="F36" s="14">
        <v>55</v>
      </c>
      <c r="G36" s="17">
        <v>3</v>
      </c>
      <c r="H36" s="15">
        <f t="shared" si="0"/>
        <v>165</v>
      </c>
    </row>
    <row r="37" s="1" customFormat="1" ht="20.1" customHeight="1" spans="1:8">
      <c r="A37" s="11">
        <v>32</v>
      </c>
      <c r="B37" s="12" t="s">
        <v>1882</v>
      </c>
      <c r="C37" s="32" t="s">
        <v>1883</v>
      </c>
      <c r="D37" s="12" t="s">
        <v>1884</v>
      </c>
      <c r="E37" s="14" t="s">
        <v>480</v>
      </c>
      <c r="F37" s="14">
        <v>80</v>
      </c>
      <c r="G37" s="17">
        <v>4</v>
      </c>
      <c r="H37" s="15">
        <f t="shared" si="0"/>
        <v>320</v>
      </c>
    </row>
    <row r="38" s="1" customFormat="1" ht="20.1" customHeight="1" spans="1:8">
      <c r="A38" s="11">
        <v>33</v>
      </c>
      <c r="B38" s="12" t="s">
        <v>1885</v>
      </c>
      <c r="C38" s="32" t="s">
        <v>1886</v>
      </c>
      <c r="D38" s="12" t="s">
        <v>1887</v>
      </c>
      <c r="E38" s="14" t="s">
        <v>480</v>
      </c>
      <c r="F38" s="14">
        <v>82</v>
      </c>
      <c r="G38" s="17">
        <v>4</v>
      </c>
      <c r="H38" s="15">
        <f t="shared" si="0"/>
        <v>328</v>
      </c>
    </row>
    <row r="39" s="1" customFormat="1" ht="20.1" customHeight="1" spans="1:8">
      <c r="A39" s="11">
        <v>34</v>
      </c>
      <c r="B39" s="12" t="s">
        <v>1888</v>
      </c>
      <c r="C39" s="32" t="s">
        <v>1889</v>
      </c>
      <c r="D39" s="12" t="s">
        <v>1890</v>
      </c>
      <c r="E39" s="14" t="s">
        <v>480</v>
      </c>
      <c r="F39" s="14">
        <v>65</v>
      </c>
      <c r="G39" s="17">
        <v>4</v>
      </c>
      <c r="H39" s="15">
        <f t="shared" si="0"/>
        <v>260</v>
      </c>
    </row>
    <row r="40" s="1" customFormat="1" ht="20.1" customHeight="1" spans="1:8">
      <c r="A40" s="11">
        <v>35</v>
      </c>
      <c r="B40" s="12" t="s">
        <v>1891</v>
      </c>
      <c r="C40" s="32" t="s">
        <v>1892</v>
      </c>
      <c r="D40" s="12" t="s">
        <v>1893</v>
      </c>
      <c r="E40" s="14" t="s">
        <v>480</v>
      </c>
      <c r="F40" s="14">
        <v>275</v>
      </c>
      <c r="G40" s="17">
        <v>3</v>
      </c>
      <c r="H40" s="15">
        <f t="shared" si="0"/>
        <v>825</v>
      </c>
    </row>
    <row r="41" s="1" customFormat="1" ht="20.1" customHeight="1" spans="1:8">
      <c r="A41" s="11">
        <v>36</v>
      </c>
      <c r="B41" s="12" t="s">
        <v>1894</v>
      </c>
      <c r="C41" s="32" t="s">
        <v>1895</v>
      </c>
      <c r="D41" s="12" t="s">
        <v>1896</v>
      </c>
      <c r="E41" s="14" t="s">
        <v>480</v>
      </c>
      <c r="F41" s="14">
        <v>100</v>
      </c>
      <c r="G41" s="17">
        <v>4</v>
      </c>
      <c r="H41" s="15">
        <f t="shared" si="0"/>
        <v>400</v>
      </c>
    </row>
    <row r="42" s="1" customFormat="1" ht="20.1" customHeight="1" spans="1:8">
      <c r="A42" s="11">
        <v>37</v>
      </c>
      <c r="B42" s="12" t="s">
        <v>1897</v>
      </c>
      <c r="C42" s="32" t="s">
        <v>1898</v>
      </c>
      <c r="D42" s="12" t="s">
        <v>1899</v>
      </c>
      <c r="E42" s="14" t="s">
        <v>480</v>
      </c>
      <c r="F42" s="14">
        <v>90</v>
      </c>
      <c r="G42" s="17">
        <v>4</v>
      </c>
      <c r="H42" s="15">
        <f t="shared" si="0"/>
        <v>360</v>
      </c>
    </row>
    <row r="43" s="1" customFormat="1" ht="20.1" customHeight="1" spans="1:8">
      <c r="A43" s="11">
        <v>38</v>
      </c>
      <c r="B43" s="12" t="s">
        <v>1900</v>
      </c>
      <c r="C43" s="32" t="s">
        <v>1901</v>
      </c>
      <c r="D43" s="12" t="s">
        <v>1902</v>
      </c>
      <c r="E43" s="14" t="s">
        <v>480</v>
      </c>
      <c r="F43" s="14">
        <v>55</v>
      </c>
      <c r="G43" s="17">
        <v>3</v>
      </c>
      <c r="H43" s="15">
        <f t="shared" si="0"/>
        <v>165</v>
      </c>
    </row>
    <row r="44" s="1" customFormat="1" ht="20.1" customHeight="1" spans="1:8">
      <c r="A44" s="11">
        <v>39</v>
      </c>
      <c r="B44" s="12" t="s">
        <v>1903</v>
      </c>
      <c r="C44" s="32" t="s">
        <v>1904</v>
      </c>
      <c r="D44" s="12" t="s">
        <v>1905</v>
      </c>
      <c r="E44" s="14" t="s">
        <v>480</v>
      </c>
      <c r="F44" s="14">
        <v>300</v>
      </c>
      <c r="G44" s="17">
        <v>6</v>
      </c>
      <c r="H44" s="15">
        <f t="shared" si="0"/>
        <v>1800</v>
      </c>
    </row>
    <row r="45" s="1" customFormat="1" ht="20.1" customHeight="1" spans="1:8">
      <c r="A45" s="11">
        <v>40</v>
      </c>
      <c r="B45" s="12" t="s">
        <v>1906</v>
      </c>
      <c r="C45" s="32" t="s">
        <v>1907</v>
      </c>
      <c r="D45" s="12" t="s">
        <v>1908</v>
      </c>
      <c r="E45" s="14" t="s">
        <v>480</v>
      </c>
      <c r="F45" s="14">
        <v>413</v>
      </c>
      <c r="G45" s="17">
        <v>4</v>
      </c>
      <c r="H45" s="15">
        <f t="shared" si="0"/>
        <v>1652</v>
      </c>
    </row>
    <row r="46" s="1" customFormat="1" ht="21.95" customHeight="1" spans="1:8">
      <c r="A46" s="11">
        <v>41</v>
      </c>
      <c r="B46" s="12" t="s">
        <v>1909</v>
      </c>
      <c r="C46" s="32" t="s">
        <v>1910</v>
      </c>
      <c r="D46" s="12" t="s">
        <v>1911</v>
      </c>
      <c r="E46" s="14" t="s">
        <v>480</v>
      </c>
      <c r="F46" s="14">
        <v>145</v>
      </c>
      <c r="G46" s="17">
        <v>4</v>
      </c>
      <c r="H46" s="15">
        <f t="shared" si="0"/>
        <v>580</v>
      </c>
    </row>
    <row r="47" s="1" customFormat="1" ht="20.1" customHeight="1" spans="1:8">
      <c r="A47" s="11">
        <v>42</v>
      </c>
      <c r="B47" s="12" t="s">
        <v>1912</v>
      </c>
      <c r="C47" s="32" t="s">
        <v>1913</v>
      </c>
      <c r="D47" s="12" t="s">
        <v>1914</v>
      </c>
      <c r="E47" s="14" t="s">
        <v>480</v>
      </c>
      <c r="F47" s="14">
        <v>136</v>
      </c>
      <c r="G47" s="17">
        <v>3</v>
      </c>
      <c r="H47" s="15">
        <f t="shared" si="0"/>
        <v>408</v>
      </c>
    </row>
    <row r="48" s="1" customFormat="1" ht="20.1" customHeight="1" spans="1:8">
      <c r="A48" s="11">
        <v>43</v>
      </c>
      <c r="B48" s="12" t="s">
        <v>1915</v>
      </c>
      <c r="C48" s="32" t="s">
        <v>1916</v>
      </c>
      <c r="D48" s="12" t="s">
        <v>1917</v>
      </c>
      <c r="E48" s="11" t="s">
        <v>928</v>
      </c>
      <c r="F48" s="11">
        <v>187</v>
      </c>
      <c r="G48" s="15">
        <v>5</v>
      </c>
      <c r="H48" s="15">
        <f t="shared" si="0"/>
        <v>935</v>
      </c>
    </row>
    <row r="49" s="1" customFormat="1" ht="20.1" customHeight="1" spans="1:8">
      <c r="A49" s="11">
        <v>44</v>
      </c>
      <c r="B49" s="12" t="s">
        <v>1918</v>
      </c>
      <c r="C49" s="32" t="s">
        <v>1919</v>
      </c>
      <c r="D49" s="12" t="s">
        <v>1848</v>
      </c>
      <c r="E49" s="11" t="s">
        <v>928</v>
      </c>
      <c r="F49" s="11">
        <v>230</v>
      </c>
      <c r="G49" s="15">
        <v>5</v>
      </c>
      <c r="H49" s="15">
        <f t="shared" si="0"/>
        <v>1150</v>
      </c>
    </row>
    <row r="50" s="1" customFormat="1" ht="20.1" customHeight="1" spans="1:8">
      <c r="A50" s="11">
        <v>45</v>
      </c>
      <c r="B50" s="12" t="s">
        <v>1920</v>
      </c>
      <c r="C50" s="32" t="s">
        <v>1921</v>
      </c>
      <c r="D50" s="12" t="s">
        <v>1922</v>
      </c>
      <c r="E50" s="11" t="s">
        <v>928</v>
      </c>
      <c r="F50" s="11">
        <v>463</v>
      </c>
      <c r="G50" s="15">
        <v>4</v>
      </c>
      <c r="H50" s="15">
        <f t="shared" si="0"/>
        <v>1852</v>
      </c>
    </row>
    <row r="51" s="1" customFormat="1" ht="20.1" customHeight="1" spans="1:8">
      <c r="A51" s="11">
        <v>46</v>
      </c>
      <c r="B51" s="12" t="s">
        <v>1923</v>
      </c>
      <c r="C51" s="32" t="s">
        <v>1924</v>
      </c>
      <c r="D51" s="12" t="s">
        <v>1925</v>
      </c>
      <c r="E51" s="11" t="s">
        <v>928</v>
      </c>
      <c r="F51" s="11">
        <v>237</v>
      </c>
      <c r="G51" s="15">
        <v>5</v>
      </c>
      <c r="H51" s="15">
        <f t="shared" si="0"/>
        <v>1185</v>
      </c>
    </row>
    <row r="52" s="1" customFormat="1" ht="20.1" customHeight="1" spans="1:8">
      <c r="A52" s="11">
        <v>47</v>
      </c>
      <c r="B52" s="12" t="s">
        <v>1926</v>
      </c>
      <c r="C52" s="32" t="s">
        <v>1927</v>
      </c>
      <c r="D52" s="12" t="s">
        <v>1928</v>
      </c>
      <c r="E52" s="14" t="s">
        <v>928</v>
      </c>
      <c r="F52" s="14">
        <v>233</v>
      </c>
      <c r="G52" s="17">
        <v>6</v>
      </c>
      <c r="H52" s="15">
        <f t="shared" si="0"/>
        <v>1398</v>
      </c>
    </row>
    <row r="53" s="1" customFormat="1" ht="20.1" customHeight="1" spans="1:8">
      <c r="A53" s="11">
        <v>48</v>
      </c>
      <c r="B53" s="12" t="s">
        <v>1929</v>
      </c>
      <c r="C53" s="32" t="s">
        <v>1930</v>
      </c>
      <c r="D53" s="12" t="s">
        <v>1931</v>
      </c>
      <c r="E53" s="14" t="s">
        <v>928</v>
      </c>
      <c r="F53" s="14">
        <v>30</v>
      </c>
      <c r="G53" s="17">
        <v>3</v>
      </c>
      <c r="H53" s="15">
        <f t="shared" si="0"/>
        <v>90</v>
      </c>
    </row>
    <row r="54" s="1" customFormat="1" ht="20.1" customHeight="1" spans="1:8">
      <c r="A54" s="11">
        <v>49</v>
      </c>
      <c r="B54" s="12" t="s">
        <v>1932</v>
      </c>
      <c r="C54" s="32" t="s">
        <v>1933</v>
      </c>
      <c r="D54" s="12" t="s">
        <v>1934</v>
      </c>
      <c r="E54" s="14" t="s">
        <v>928</v>
      </c>
      <c r="F54" s="14">
        <v>1750</v>
      </c>
      <c r="G54" s="17">
        <v>7</v>
      </c>
      <c r="H54" s="15">
        <f t="shared" si="0"/>
        <v>12250</v>
      </c>
    </row>
    <row r="55" s="1" customFormat="1" ht="20.1" customHeight="1" spans="1:8">
      <c r="A55" s="11">
        <v>50</v>
      </c>
      <c r="B55" s="12" t="s">
        <v>1935</v>
      </c>
      <c r="C55" s="32" t="s">
        <v>1936</v>
      </c>
      <c r="D55" s="12" t="s">
        <v>1937</v>
      </c>
      <c r="E55" s="14" t="s">
        <v>928</v>
      </c>
      <c r="F55" s="14">
        <v>121</v>
      </c>
      <c r="G55" s="17">
        <v>4</v>
      </c>
      <c r="H55" s="15">
        <f t="shared" si="0"/>
        <v>484</v>
      </c>
    </row>
    <row r="56" s="1" customFormat="1" ht="20.1" customHeight="1" spans="1:8">
      <c r="A56" s="11">
        <v>51</v>
      </c>
      <c r="B56" s="12" t="s">
        <v>1938</v>
      </c>
      <c r="C56" s="32" t="s">
        <v>1939</v>
      </c>
      <c r="D56" s="12" t="s">
        <v>1940</v>
      </c>
      <c r="E56" s="14" t="s">
        <v>928</v>
      </c>
      <c r="F56" s="14">
        <v>443</v>
      </c>
      <c r="G56" s="17">
        <v>5</v>
      </c>
      <c r="H56" s="15">
        <f t="shared" si="0"/>
        <v>2215</v>
      </c>
    </row>
    <row r="57" s="1" customFormat="1" ht="20.1" customHeight="1" spans="1:8">
      <c r="A57" s="11">
        <v>52</v>
      </c>
      <c r="B57" s="12" t="s">
        <v>1941</v>
      </c>
      <c r="C57" s="32" t="s">
        <v>1942</v>
      </c>
      <c r="D57" s="12" t="s">
        <v>1943</v>
      </c>
      <c r="E57" s="14" t="s">
        <v>928</v>
      </c>
      <c r="F57" s="14">
        <v>283</v>
      </c>
      <c r="G57" s="17">
        <v>4</v>
      </c>
      <c r="H57" s="15">
        <f t="shared" si="0"/>
        <v>1132</v>
      </c>
    </row>
    <row r="58" s="1" customFormat="1" ht="20.1" customHeight="1" spans="1:8">
      <c r="A58" s="11">
        <v>53</v>
      </c>
      <c r="B58" s="12" t="s">
        <v>1944</v>
      </c>
      <c r="C58" s="32" t="s">
        <v>1945</v>
      </c>
      <c r="D58" s="12" t="s">
        <v>1946</v>
      </c>
      <c r="E58" s="14" t="s">
        <v>928</v>
      </c>
      <c r="F58" s="14">
        <v>80</v>
      </c>
      <c r="G58" s="17">
        <v>6</v>
      </c>
      <c r="H58" s="15">
        <f t="shared" si="0"/>
        <v>480</v>
      </c>
    </row>
    <row r="59" s="1" customFormat="1" ht="20.1" customHeight="1" spans="1:8">
      <c r="A59" s="11">
        <v>54</v>
      </c>
      <c r="B59" s="12" t="s">
        <v>1947</v>
      </c>
      <c r="C59" s="32" t="s">
        <v>1948</v>
      </c>
      <c r="D59" s="12" t="s">
        <v>1949</v>
      </c>
      <c r="E59" s="14" t="s">
        <v>928</v>
      </c>
      <c r="F59" s="14">
        <v>421</v>
      </c>
      <c r="G59" s="17">
        <v>7</v>
      </c>
      <c r="H59" s="15">
        <f t="shared" si="0"/>
        <v>2947</v>
      </c>
    </row>
    <row r="60" s="1" customFormat="1" ht="20.1" customHeight="1" spans="1:8">
      <c r="A60" s="11">
        <v>55</v>
      </c>
      <c r="B60" s="12" t="s">
        <v>1950</v>
      </c>
      <c r="C60" s="32" t="s">
        <v>1951</v>
      </c>
      <c r="D60" s="12" t="s">
        <v>1952</v>
      </c>
      <c r="E60" s="14" t="s">
        <v>928</v>
      </c>
      <c r="F60" s="14">
        <v>205</v>
      </c>
      <c r="G60" s="17">
        <v>7</v>
      </c>
      <c r="H60" s="15">
        <f t="shared" si="0"/>
        <v>1435</v>
      </c>
    </row>
    <row r="61" s="1" customFormat="1" ht="20.1" customHeight="1" spans="1:8">
      <c r="A61" s="11">
        <v>56</v>
      </c>
      <c r="B61" s="12" t="s">
        <v>1953</v>
      </c>
      <c r="C61" s="32" t="s">
        <v>1954</v>
      </c>
      <c r="D61" s="12" t="s">
        <v>1955</v>
      </c>
      <c r="E61" s="14" t="s">
        <v>928</v>
      </c>
      <c r="F61" s="14">
        <v>173</v>
      </c>
      <c r="G61" s="17">
        <v>5</v>
      </c>
      <c r="H61" s="15">
        <f t="shared" si="0"/>
        <v>865</v>
      </c>
    </row>
    <row r="62" s="1" customFormat="1" ht="20.1" customHeight="1" spans="1:8">
      <c r="A62" s="11">
        <v>57</v>
      </c>
      <c r="B62" s="12" t="s">
        <v>1956</v>
      </c>
      <c r="C62" s="32" t="s">
        <v>1957</v>
      </c>
      <c r="D62" s="12" t="s">
        <v>1958</v>
      </c>
      <c r="E62" s="14" t="s">
        <v>928</v>
      </c>
      <c r="F62" s="14">
        <v>445</v>
      </c>
      <c r="G62" s="17">
        <v>7</v>
      </c>
      <c r="H62" s="15">
        <f t="shared" si="0"/>
        <v>3115</v>
      </c>
    </row>
    <row r="63" s="1" customFormat="1" ht="20.1" customHeight="1" spans="1:8">
      <c r="A63" s="11">
        <v>58</v>
      </c>
      <c r="B63" s="12" t="s">
        <v>1959</v>
      </c>
      <c r="C63" s="32" t="s">
        <v>1960</v>
      </c>
      <c r="D63" s="12" t="s">
        <v>1961</v>
      </c>
      <c r="E63" s="14" t="s">
        <v>928</v>
      </c>
      <c r="F63" s="14">
        <v>204</v>
      </c>
      <c r="G63" s="17">
        <v>7</v>
      </c>
      <c r="H63" s="15">
        <f t="shared" si="0"/>
        <v>1428</v>
      </c>
    </row>
    <row r="64" s="1" customFormat="1" ht="20.1" customHeight="1" spans="1:8">
      <c r="A64" s="11">
        <v>59</v>
      </c>
      <c r="B64" s="12" t="s">
        <v>1962</v>
      </c>
      <c r="C64" s="32" t="s">
        <v>1963</v>
      </c>
      <c r="D64" s="12" t="s">
        <v>1964</v>
      </c>
      <c r="E64" s="14" t="s">
        <v>928</v>
      </c>
      <c r="F64" s="14">
        <v>292</v>
      </c>
      <c r="G64" s="17">
        <v>5</v>
      </c>
      <c r="H64" s="15">
        <f t="shared" si="0"/>
        <v>1460</v>
      </c>
    </row>
    <row r="65" s="1" customFormat="1" ht="20.1" customHeight="1" spans="1:8">
      <c r="A65" s="11">
        <v>60</v>
      </c>
      <c r="B65" s="12" t="s">
        <v>1965</v>
      </c>
      <c r="C65" s="32" t="s">
        <v>1966</v>
      </c>
      <c r="D65" s="12" t="s">
        <v>1967</v>
      </c>
      <c r="E65" s="14" t="s">
        <v>928</v>
      </c>
      <c r="F65" s="14">
        <v>308</v>
      </c>
      <c r="G65" s="17">
        <v>5</v>
      </c>
      <c r="H65" s="15">
        <f t="shared" si="0"/>
        <v>1540</v>
      </c>
    </row>
    <row r="66" ht="20.1" customHeight="1" spans="1:8">
      <c r="A66" s="11">
        <v>61</v>
      </c>
      <c r="B66" s="12" t="s">
        <v>1968</v>
      </c>
      <c r="C66" s="32" t="s">
        <v>1969</v>
      </c>
      <c r="D66" s="12" t="s">
        <v>1970</v>
      </c>
      <c r="E66" s="14" t="s">
        <v>928</v>
      </c>
      <c r="F66" s="14">
        <v>251</v>
      </c>
      <c r="G66" s="17">
        <v>4</v>
      </c>
      <c r="H66" s="15">
        <f t="shared" si="0"/>
        <v>1004</v>
      </c>
    </row>
    <row r="67" spans="1:8">
      <c r="A67" s="44" t="s">
        <v>984</v>
      </c>
      <c r="B67" s="44"/>
      <c r="C67" s="44"/>
      <c r="D67" s="44"/>
      <c r="E67" s="44"/>
      <c r="F67" s="45">
        <f>SUM(F6:F66)</f>
        <v>11426</v>
      </c>
      <c r="G67" s="45">
        <f>AVERAGE(G6:G66)</f>
        <v>4.24590163934426</v>
      </c>
      <c r="H67" s="45">
        <f>SUM(H6:H66)</f>
        <v>57817</v>
      </c>
    </row>
  </sheetData>
  <autoFilter ref="A5:H67">
    <sortState ref="A5:H67">
      <sortCondition ref="E5:E66"/>
    </sortState>
    <extLst/>
  </autoFilter>
  <mergeCells count="6">
    <mergeCell ref="A1:H1"/>
    <mergeCell ref="A2:H2"/>
    <mergeCell ref="A3:H3"/>
    <mergeCell ref="A4:E4"/>
    <mergeCell ref="F4:H4"/>
    <mergeCell ref="A67:E67"/>
  </mergeCells>
  <printOptions horizontalCentered="1"/>
  <pageMargins left="0" right="0" top="0" bottom="0" header="0" footer="0"/>
  <pageSetup paperSize="9" scale="58" firstPageNumber="0" orientation="portrait" useFirstPageNumber="1" horizontalDpi="300" verticalDpi="300"/>
  <headerFooter/>
  <colBreaks count="1" manualBreakCount="1">
    <brk id="8" max="1048575" man="1"/>
  </colBreaks>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0"/>
  <sheetViews>
    <sheetView view="pageBreakPreview" zoomScale="75" zoomScaleNormal="100" topLeftCell="A101" workbookViewId="0">
      <selection activeCell="A3" sqref="A3:H5"/>
    </sheetView>
  </sheetViews>
  <sheetFormatPr defaultColWidth="9" defaultRowHeight="15"/>
  <cols>
    <col min="1" max="1" width="7.71428571428571" style="3" customWidth="1"/>
    <col min="2" max="2" width="10.7142857142857" style="3" customWidth="1"/>
    <col min="3" max="3" width="39.5714285714286" style="3"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1971</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ht="32.1" customHeight="1" spans="1:8">
      <c r="A6" s="11">
        <v>1</v>
      </c>
      <c r="B6" s="12" t="s">
        <v>1972</v>
      </c>
      <c r="C6" s="13" t="s">
        <v>1973</v>
      </c>
      <c r="D6" s="12" t="s">
        <v>1974</v>
      </c>
      <c r="E6" s="14" t="s">
        <v>1975</v>
      </c>
      <c r="F6" s="14">
        <v>625</v>
      </c>
      <c r="G6" s="17">
        <v>4</v>
      </c>
      <c r="H6" s="15">
        <f t="shared" ref="H6:H69" si="0">F6*G6</f>
        <v>2500</v>
      </c>
    </row>
    <row r="7" ht="20.1" customHeight="1" spans="1:8">
      <c r="A7" s="11">
        <v>2</v>
      </c>
      <c r="B7" s="12" t="s">
        <v>1976</v>
      </c>
      <c r="C7" s="13" t="s">
        <v>1977</v>
      </c>
      <c r="D7" s="12" t="s">
        <v>1978</v>
      </c>
      <c r="E7" s="14" t="s">
        <v>1975</v>
      </c>
      <c r="F7" s="14">
        <v>235</v>
      </c>
      <c r="G7" s="17">
        <v>3</v>
      </c>
      <c r="H7" s="15">
        <f t="shared" si="0"/>
        <v>705</v>
      </c>
    </row>
    <row r="8" ht="20.1" customHeight="1" spans="1:8">
      <c r="A8" s="11">
        <v>3</v>
      </c>
      <c r="B8" s="12" t="s">
        <v>1979</v>
      </c>
      <c r="C8" s="13" t="s">
        <v>1980</v>
      </c>
      <c r="D8" s="12" t="s">
        <v>1981</v>
      </c>
      <c r="E8" s="14" t="s">
        <v>1975</v>
      </c>
      <c r="F8" s="14">
        <v>700</v>
      </c>
      <c r="G8" s="17">
        <v>5</v>
      </c>
      <c r="H8" s="15">
        <f t="shared" si="0"/>
        <v>3500</v>
      </c>
    </row>
    <row r="9" ht="20.1" customHeight="1" spans="1:8">
      <c r="A9" s="11">
        <v>4</v>
      </c>
      <c r="B9" s="12" t="s">
        <v>1982</v>
      </c>
      <c r="C9" s="13" t="s">
        <v>1983</v>
      </c>
      <c r="D9" s="12" t="s">
        <v>1984</v>
      </c>
      <c r="E9" s="14" t="s">
        <v>1975</v>
      </c>
      <c r="F9" s="14">
        <v>670</v>
      </c>
      <c r="G9" s="17">
        <v>5</v>
      </c>
      <c r="H9" s="15">
        <f t="shared" si="0"/>
        <v>3350</v>
      </c>
    </row>
    <row r="10" ht="20.1" customHeight="1" spans="1:8">
      <c r="A10" s="11">
        <v>5</v>
      </c>
      <c r="B10" s="12" t="s">
        <v>1985</v>
      </c>
      <c r="C10" s="13" t="s">
        <v>1986</v>
      </c>
      <c r="D10" s="12" t="s">
        <v>1987</v>
      </c>
      <c r="E10" s="14" t="s">
        <v>464</v>
      </c>
      <c r="F10" s="14">
        <v>1300</v>
      </c>
      <c r="G10" s="17">
        <v>4</v>
      </c>
      <c r="H10" s="15">
        <f t="shared" si="0"/>
        <v>5200</v>
      </c>
    </row>
    <row r="11" ht="20.1" customHeight="1" spans="1:8">
      <c r="A11" s="11">
        <v>6</v>
      </c>
      <c r="B11" s="12" t="s">
        <v>1988</v>
      </c>
      <c r="C11" s="13" t="s">
        <v>1989</v>
      </c>
      <c r="D11" s="12" t="s">
        <v>1990</v>
      </c>
      <c r="E11" s="14" t="s">
        <v>1975</v>
      </c>
      <c r="F11" s="14">
        <v>540</v>
      </c>
      <c r="G11" s="17">
        <v>5</v>
      </c>
      <c r="H11" s="15">
        <f t="shared" si="0"/>
        <v>2700</v>
      </c>
    </row>
    <row r="12" ht="20.1" customHeight="1" spans="1:8">
      <c r="A12" s="11">
        <v>7</v>
      </c>
      <c r="B12" s="12" t="s">
        <v>1991</v>
      </c>
      <c r="C12" s="13" t="s">
        <v>1992</v>
      </c>
      <c r="D12" s="12" t="s">
        <v>1993</v>
      </c>
      <c r="E12" s="14" t="s">
        <v>1975</v>
      </c>
      <c r="F12" s="14">
        <v>215</v>
      </c>
      <c r="G12" s="17">
        <v>4.5</v>
      </c>
      <c r="H12" s="15">
        <f t="shared" si="0"/>
        <v>967.5</v>
      </c>
    </row>
    <row r="13" ht="20.1" customHeight="1" spans="1:8">
      <c r="A13" s="11">
        <v>8</v>
      </c>
      <c r="B13" s="12" t="s">
        <v>1994</v>
      </c>
      <c r="C13" s="13" t="s">
        <v>1995</v>
      </c>
      <c r="D13" s="12" t="s">
        <v>1996</v>
      </c>
      <c r="E13" s="14" t="s">
        <v>1975</v>
      </c>
      <c r="F13" s="14">
        <v>700</v>
      </c>
      <c r="G13" s="17">
        <v>4</v>
      </c>
      <c r="H13" s="15">
        <f t="shared" si="0"/>
        <v>2800</v>
      </c>
    </row>
    <row r="14" ht="20.1" customHeight="1" spans="1:8">
      <c r="A14" s="11">
        <v>9</v>
      </c>
      <c r="B14" s="12" t="s">
        <v>1997</v>
      </c>
      <c r="C14" s="13" t="s">
        <v>1998</v>
      </c>
      <c r="D14" s="12" t="s">
        <v>1999</v>
      </c>
      <c r="E14" s="14" t="s">
        <v>1975</v>
      </c>
      <c r="F14" s="14">
        <v>656</v>
      </c>
      <c r="G14" s="17">
        <v>5</v>
      </c>
      <c r="H14" s="15">
        <f t="shared" si="0"/>
        <v>3280</v>
      </c>
    </row>
    <row r="15" ht="20.1" customHeight="1" spans="1:8">
      <c r="A15" s="11">
        <v>10</v>
      </c>
      <c r="B15" s="12" t="s">
        <v>2000</v>
      </c>
      <c r="C15" s="13" t="s">
        <v>2001</v>
      </c>
      <c r="D15" s="12" t="s">
        <v>2002</v>
      </c>
      <c r="E15" s="14" t="s">
        <v>2003</v>
      </c>
      <c r="F15" s="14">
        <v>412</v>
      </c>
      <c r="G15" s="17">
        <v>5</v>
      </c>
      <c r="H15" s="15">
        <f t="shared" si="0"/>
        <v>2060</v>
      </c>
    </row>
    <row r="16" ht="20.1" customHeight="1" spans="1:8">
      <c r="A16" s="11">
        <v>11</v>
      </c>
      <c r="B16" s="12" t="s">
        <v>782</v>
      </c>
      <c r="C16" s="13" t="s">
        <v>783</v>
      </c>
      <c r="D16" s="12" t="s">
        <v>2004</v>
      </c>
      <c r="E16" s="14" t="s">
        <v>2005</v>
      </c>
      <c r="F16" s="14">
        <v>115</v>
      </c>
      <c r="G16" s="17">
        <v>4</v>
      </c>
      <c r="H16" s="15">
        <f t="shared" si="0"/>
        <v>460</v>
      </c>
    </row>
    <row r="17" ht="20.1" customHeight="1" spans="1:8">
      <c r="A17" s="11">
        <v>12</v>
      </c>
      <c r="B17" s="12" t="s">
        <v>2006</v>
      </c>
      <c r="C17" s="13" t="s">
        <v>2007</v>
      </c>
      <c r="D17" s="12" t="s">
        <v>2008</v>
      </c>
      <c r="E17" s="11" t="s">
        <v>2005</v>
      </c>
      <c r="F17" s="11">
        <v>180</v>
      </c>
      <c r="G17" s="15">
        <v>3</v>
      </c>
      <c r="H17" s="15">
        <f t="shared" si="0"/>
        <v>540</v>
      </c>
    </row>
    <row r="18" ht="20.1" customHeight="1" spans="1:8">
      <c r="A18" s="11">
        <v>13</v>
      </c>
      <c r="B18" s="12" t="s">
        <v>1816</v>
      </c>
      <c r="C18" s="13" t="s">
        <v>1817</v>
      </c>
      <c r="D18" s="12" t="s">
        <v>2009</v>
      </c>
      <c r="E18" s="14" t="s">
        <v>2005</v>
      </c>
      <c r="F18" s="14">
        <v>65</v>
      </c>
      <c r="G18" s="17">
        <v>3</v>
      </c>
      <c r="H18" s="15">
        <f t="shared" si="0"/>
        <v>195</v>
      </c>
    </row>
    <row r="19" ht="20.1" customHeight="1" spans="1:8">
      <c r="A19" s="11">
        <v>14</v>
      </c>
      <c r="B19" s="12" t="s">
        <v>2010</v>
      </c>
      <c r="C19" s="13" t="s">
        <v>2011</v>
      </c>
      <c r="D19" s="12" t="s">
        <v>2012</v>
      </c>
      <c r="E19" s="14" t="s">
        <v>2005</v>
      </c>
      <c r="F19" s="14">
        <v>190</v>
      </c>
      <c r="G19" s="17">
        <v>3</v>
      </c>
      <c r="H19" s="15">
        <f t="shared" si="0"/>
        <v>570</v>
      </c>
    </row>
    <row r="20" ht="20.1" customHeight="1" spans="1:8">
      <c r="A20" s="11">
        <v>15</v>
      </c>
      <c r="B20" s="12" t="s">
        <v>2013</v>
      </c>
      <c r="C20" s="13" t="s">
        <v>2014</v>
      </c>
      <c r="D20" s="12" t="s">
        <v>2015</v>
      </c>
      <c r="E20" s="14" t="s">
        <v>2005</v>
      </c>
      <c r="F20" s="14">
        <v>484</v>
      </c>
      <c r="G20" s="17">
        <v>3</v>
      </c>
      <c r="H20" s="15">
        <f t="shared" si="0"/>
        <v>1452</v>
      </c>
    </row>
    <row r="21" ht="20.1" customHeight="1" spans="1:8">
      <c r="A21" s="11">
        <v>16</v>
      </c>
      <c r="B21" s="12" t="s">
        <v>2016</v>
      </c>
      <c r="C21" s="13" t="s">
        <v>2017</v>
      </c>
      <c r="D21" s="12" t="s">
        <v>2018</v>
      </c>
      <c r="E21" s="11" t="s">
        <v>2005</v>
      </c>
      <c r="F21" s="11">
        <v>190</v>
      </c>
      <c r="G21" s="15">
        <v>4</v>
      </c>
      <c r="H21" s="15">
        <f t="shared" si="0"/>
        <v>760</v>
      </c>
    </row>
    <row r="22" ht="20.1" customHeight="1" spans="1:8">
      <c r="A22" s="11">
        <v>17</v>
      </c>
      <c r="B22" s="12" t="s">
        <v>2019</v>
      </c>
      <c r="C22" s="13" t="s">
        <v>2020</v>
      </c>
      <c r="D22" s="12" t="s">
        <v>2021</v>
      </c>
      <c r="E22" s="11" t="s">
        <v>2005</v>
      </c>
      <c r="F22" s="11">
        <v>190</v>
      </c>
      <c r="G22" s="15">
        <v>4</v>
      </c>
      <c r="H22" s="15">
        <f t="shared" si="0"/>
        <v>760</v>
      </c>
    </row>
    <row r="23" ht="20.1" customHeight="1" spans="1:8">
      <c r="A23" s="11">
        <v>18</v>
      </c>
      <c r="B23" s="12" t="s">
        <v>1123</v>
      </c>
      <c r="C23" s="13" t="s">
        <v>1124</v>
      </c>
      <c r="D23" s="12" t="s">
        <v>2022</v>
      </c>
      <c r="E23" s="14" t="s">
        <v>2023</v>
      </c>
      <c r="F23" s="14">
        <v>75</v>
      </c>
      <c r="G23" s="17">
        <v>5</v>
      </c>
      <c r="H23" s="15">
        <f t="shared" si="0"/>
        <v>375</v>
      </c>
    </row>
    <row r="24" ht="20.1" customHeight="1" spans="1:8">
      <c r="A24" s="11">
        <v>19</v>
      </c>
      <c r="B24" s="12" t="s">
        <v>2024</v>
      </c>
      <c r="C24" s="13" t="s">
        <v>2025</v>
      </c>
      <c r="D24" s="12" t="s">
        <v>2026</v>
      </c>
      <c r="E24" s="14" t="s">
        <v>2023</v>
      </c>
      <c r="F24" s="14">
        <v>100</v>
      </c>
      <c r="G24" s="17">
        <v>3.5</v>
      </c>
      <c r="H24" s="15">
        <f t="shared" si="0"/>
        <v>350</v>
      </c>
    </row>
    <row r="25" s="1" customFormat="1" ht="20.1" customHeight="1" spans="1:8">
      <c r="A25" s="11">
        <v>20</v>
      </c>
      <c r="B25" s="12" t="s">
        <v>2027</v>
      </c>
      <c r="C25" s="13" t="s">
        <v>2028</v>
      </c>
      <c r="D25" s="12" t="s">
        <v>2029</v>
      </c>
      <c r="E25" s="14" t="s">
        <v>2023</v>
      </c>
      <c r="F25" s="14">
        <v>85</v>
      </c>
      <c r="G25" s="17">
        <v>5</v>
      </c>
      <c r="H25" s="15">
        <f t="shared" si="0"/>
        <v>425</v>
      </c>
    </row>
    <row r="26" s="1" customFormat="1" ht="20.1" customHeight="1" spans="1:8">
      <c r="A26" s="11">
        <v>21</v>
      </c>
      <c r="B26" s="12" t="s">
        <v>2030</v>
      </c>
      <c r="C26" s="13" t="s">
        <v>2031</v>
      </c>
      <c r="D26" s="12" t="s">
        <v>2032</v>
      </c>
      <c r="E26" s="14" t="s">
        <v>2023</v>
      </c>
      <c r="F26" s="14">
        <v>205</v>
      </c>
      <c r="G26" s="17">
        <v>3.5</v>
      </c>
      <c r="H26" s="15">
        <f t="shared" si="0"/>
        <v>717.5</v>
      </c>
    </row>
    <row r="27" s="1" customFormat="1" ht="20.1" customHeight="1" spans="1:8">
      <c r="A27" s="11">
        <v>22</v>
      </c>
      <c r="B27" s="12" t="s">
        <v>2033</v>
      </c>
      <c r="C27" s="13" t="s">
        <v>2034</v>
      </c>
      <c r="D27" s="12" t="s">
        <v>2035</v>
      </c>
      <c r="E27" s="14" t="s">
        <v>2023</v>
      </c>
      <c r="F27" s="14">
        <v>80</v>
      </c>
      <c r="G27" s="17">
        <v>4</v>
      </c>
      <c r="H27" s="15">
        <f t="shared" si="0"/>
        <v>320</v>
      </c>
    </row>
    <row r="28" s="1" customFormat="1" ht="20.1" customHeight="1" spans="1:8">
      <c r="A28" s="11">
        <v>23</v>
      </c>
      <c r="B28" s="12" t="s">
        <v>2036</v>
      </c>
      <c r="C28" s="13" t="s">
        <v>2037</v>
      </c>
      <c r="D28" s="12" t="s">
        <v>2038</v>
      </c>
      <c r="E28" s="14" t="s">
        <v>2023</v>
      </c>
      <c r="F28" s="14">
        <v>316</v>
      </c>
      <c r="G28" s="17">
        <v>3</v>
      </c>
      <c r="H28" s="15">
        <f t="shared" si="0"/>
        <v>948</v>
      </c>
    </row>
    <row r="29" s="1" customFormat="1" ht="20.1" customHeight="1" spans="1:8">
      <c r="A29" s="11">
        <v>24</v>
      </c>
      <c r="B29" s="12" t="s">
        <v>2039</v>
      </c>
      <c r="C29" s="13" t="s">
        <v>1567</v>
      </c>
      <c r="D29" s="12" t="s">
        <v>2040</v>
      </c>
      <c r="E29" s="14" t="s">
        <v>2023</v>
      </c>
      <c r="F29" s="14">
        <v>60</v>
      </c>
      <c r="G29" s="17">
        <v>5</v>
      </c>
      <c r="H29" s="15">
        <f t="shared" si="0"/>
        <v>300</v>
      </c>
    </row>
    <row r="30" s="1" customFormat="1" ht="20.1" customHeight="1" spans="1:8">
      <c r="A30" s="11">
        <v>25</v>
      </c>
      <c r="B30" s="12" t="s">
        <v>571</v>
      </c>
      <c r="C30" s="13" t="s">
        <v>572</v>
      </c>
      <c r="D30" s="12" t="s">
        <v>2041</v>
      </c>
      <c r="E30" s="11" t="s">
        <v>2042</v>
      </c>
      <c r="F30" s="11">
        <v>95</v>
      </c>
      <c r="G30" s="15">
        <v>4</v>
      </c>
      <c r="H30" s="15">
        <f t="shared" si="0"/>
        <v>380</v>
      </c>
    </row>
    <row r="31" s="1" customFormat="1" ht="20.1" customHeight="1" spans="1:8">
      <c r="A31" s="11">
        <v>26</v>
      </c>
      <c r="B31" s="12" t="s">
        <v>2043</v>
      </c>
      <c r="C31" s="13" t="s">
        <v>2044</v>
      </c>
      <c r="D31" s="12" t="s">
        <v>2045</v>
      </c>
      <c r="E31" s="11" t="s">
        <v>2042</v>
      </c>
      <c r="F31" s="11">
        <v>220</v>
      </c>
      <c r="G31" s="15">
        <v>4</v>
      </c>
      <c r="H31" s="15">
        <f t="shared" si="0"/>
        <v>880</v>
      </c>
    </row>
    <row r="32" s="1" customFormat="1" ht="20.1" customHeight="1" spans="1:8">
      <c r="A32" s="11">
        <v>27</v>
      </c>
      <c r="B32" s="12" t="s">
        <v>2046</v>
      </c>
      <c r="C32" s="13" t="s">
        <v>2047</v>
      </c>
      <c r="D32" s="12" t="s">
        <v>2048</v>
      </c>
      <c r="E32" s="11" t="s">
        <v>2042</v>
      </c>
      <c r="F32" s="11">
        <v>120</v>
      </c>
      <c r="G32" s="15">
        <v>3.5</v>
      </c>
      <c r="H32" s="15">
        <f t="shared" si="0"/>
        <v>420</v>
      </c>
    </row>
    <row r="33" s="1" customFormat="1" ht="20.1" customHeight="1" spans="1:8">
      <c r="A33" s="11">
        <v>28</v>
      </c>
      <c r="B33" s="12" t="s">
        <v>2049</v>
      </c>
      <c r="C33" s="13" t="s">
        <v>2050</v>
      </c>
      <c r="D33" s="12" t="s">
        <v>2051</v>
      </c>
      <c r="E33" s="11" t="s">
        <v>2042</v>
      </c>
      <c r="F33" s="11">
        <v>200</v>
      </c>
      <c r="G33" s="15">
        <v>4</v>
      </c>
      <c r="H33" s="15">
        <f t="shared" si="0"/>
        <v>800</v>
      </c>
    </row>
    <row r="34" s="1" customFormat="1" ht="20.1" customHeight="1" spans="1:8">
      <c r="A34" s="11">
        <v>29</v>
      </c>
      <c r="B34" s="12" t="s">
        <v>1744</v>
      </c>
      <c r="C34" s="13" t="s">
        <v>1745</v>
      </c>
      <c r="D34" s="12" t="s">
        <v>2052</v>
      </c>
      <c r="E34" s="11" t="s">
        <v>2042</v>
      </c>
      <c r="F34" s="11">
        <v>375</v>
      </c>
      <c r="G34" s="15">
        <v>4</v>
      </c>
      <c r="H34" s="15">
        <f t="shared" si="0"/>
        <v>1500</v>
      </c>
    </row>
    <row r="35" s="1" customFormat="1" ht="20.1" customHeight="1" spans="1:8">
      <c r="A35" s="11">
        <v>30</v>
      </c>
      <c r="B35" s="12" t="s">
        <v>2053</v>
      </c>
      <c r="C35" s="13" t="s">
        <v>2054</v>
      </c>
      <c r="D35" s="12" t="s">
        <v>2055</v>
      </c>
      <c r="E35" s="11" t="s">
        <v>2056</v>
      </c>
      <c r="F35" s="11">
        <v>6500</v>
      </c>
      <c r="G35" s="15">
        <v>14</v>
      </c>
      <c r="H35" s="15">
        <f t="shared" si="0"/>
        <v>91000</v>
      </c>
    </row>
    <row r="36" s="1" customFormat="1" ht="20.1" customHeight="1" spans="1:8">
      <c r="A36" s="11">
        <v>31</v>
      </c>
      <c r="B36" s="12" t="s">
        <v>2057</v>
      </c>
      <c r="C36" s="13" t="s">
        <v>2058</v>
      </c>
      <c r="D36" s="12" t="s">
        <v>2059</v>
      </c>
      <c r="E36" s="11" t="s">
        <v>2042</v>
      </c>
      <c r="F36" s="11">
        <v>70</v>
      </c>
      <c r="G36" s="15">
        <v>3</v>
      </c>
      <c r="H36" s="15">
        <f t="shared" si="0"/>
        <v>210</v>
      </c>
    </row>
    <row r="37" s="1" customFormat="1" ht="20.1" customHeight="1" spans="1:8">
      <c r="A37" s="11">
        <v>32</v>
      </c>
      <c r="B37" s="12" t="s">
        <v>1929</v>
      </c>
      <c r="C37" s="13" t="s">
        <v>1930</v>
      </c>
      <c r="D37" s="12" t="s">
        <v>2060</v>
      </c>
      <c r="E37" s="14" t="s">
        <v>2042</v>
      </c>
      <c r="F37" s="14">
        <v>375</v>
      </c>
      <c r="G37" s="17">
        <v>4</v>
      </c>
      <c r="H37" s="15">
        <f t="shared" si="0"/>
        <v>1500</v>
      </c>
    </row>
    <row r="38" s="1" customFormat="1" ht="20.1" customHeight="1" spans="1:8">
      <c r="A38" s="11">
        <v>33</v>
      </c>
      <c r="B38" s="12" t="s">
        <v>1932</v>
      </c>
      <c r="C38" s="13" t="s">
        <v>1933</v>
      </c>
      <c r="D38" s="12" t="s">
        <v>1905</v>
      </c>
      <c r="E38" s="14" t="s">
        <v>2042</v>
      </c>
      <c r="F38" s="14">
        <v>1800</v>
      </c>
      <c r="G38" s="17">
        <v>5</v>
      </c>
      <c r="H38" s="15">
        <f t="shared" si="0"/>
        <v>9000</v>
      </c>
    </row>
    <row r="39" s="1" customFormat="1" ht="20.1" customHeight="1" spans="1:8">
      <c r="A39" s="11">
        <v>34</v>
      </c>
      <c r="B39" s="12" t="s">
        <v>2061</v>
      </c>
      <c r="C39" s="13" t="s">
        <v>2062</v>
      </c>
      <c r="D39" s="12" t="s">
        <v>2063</v>
      </c>
      <c r="E39" s="14" t="s">
        <v>2042</v>
      </c>
      <c r="F39" s="14">
        <v>200</v>
      </c>
      <c r="G39" s="17">
        <v>9</v>
      </c>
      <c r="H39" s="15">
        <f t="shared" si="0"/>
        <v>1800</v>
      </c>
    </row>
    <row r="40" s="1" customFormat="1" ht="20.1" customHeight="1" spans="1:8">
      <c r="A40" s="11">
        <v>35</v>
      </c>
      <c r="B40" s="12" t="s">
        <v>2064</v>
      </c>
      <c r="C40" s="13" t="s">
        <v>2065</v>
      </c>
      <c r="D40" s="12" t="s">
        <v>1048</v>
      </c>
      <c r="E40" s="14" t="s">
        <v>2042</v>
      </c>
      <c r="F40" s="14">
        <v>420</v>
      </c>
      <c r="G40" s="17">
        <v>7</v>
      </c>
      <c r="H40" s="15">
        <f t="shared" si="0"/>
        <v>2940</v>
      </c>
    </row>
    <row r="41" s="1" customFormat="1" ht="20.1" customHeight="1" spans="1:8">
      <c r="A41" s="11">
        <v>36</v>
      </c>
      <c r="B41" s="12" t="s">
        <v>2066</v>
      </c>
      <c r="C41" s="13" t="s">
        <v>2067</v>
      </c>
      <c r="D41" s="12" t="s">
        <v>2068</v>
      </c>
      <c r="E41" s="14" t="s">
        <v>2042</v>
      </c>
      <c r="F41" s="14">
        <v>75</v>
      </c>
      <c r="G41" s="17">
        <v>7</v>
      </c>
      <c r="H41" s="15">
        <f t="shared" si="0"/>
        <v>525</v>
      </c>
    </row>
    <row r="42" s="1" customFormat="1" ht="20.1" customHeight="1" spans="1:8">
      <c r="A42" s="11">
        <v>37</v>
      </c>
      <c r="B42" s="12" t="s">
        <v>2069</v>
      </c>
      <c r="C42" s="13" t="s">
        <v>2070</v>
      </c>
      <c r="D42" s="12" t="s">
        <v>2071</v>
      </c>
      <c r="E42" s="14" t="s">
        <v>2042</v>
      </c>
      <c r="F42" s="14">
        <v>90</v>
      </c>
      <c r="G42" s="17">
        <v>5</v>
      </c>
      <c r="H42" s="15">
        <f t="shared" si="0"/>
        <v>450</v>
      </c>
    </row>
    <row r="43" s="1" customFormat="1" ht="20.1" customHeight="1" spans="1:8">
      <c r="A43" s="11">
        <v>38</v>
      </c>
      <c r="B43" s="12" t="s">
        <v>2072</v>
      </c>
      <c r="C43" s="13" t="s">
        <v>2073</v>
      </c>
      <c r="D43" s="12" t="s">
        <v>2074</v>
      </c>
      <c r="E43" s="14" t="s">
        <v>2042</v>
      </c>
      <c r="F43" s="14">
        <v>70</v>
      </c>
      <c r="G43" s="17">
        <v>3.5</v>
      </c>
      <c r="H43" s="15">
        <f t="shared" si="0"/>
        <v>245</v>
      </c>
    </row>
    <row r="44" s="1" customFormat="1" ht="20.1" customHeight="1" spans="1:8">
      <c r="A44" s="11">
        <v>39</v>
      </c>
      <c r="B44" s="12" t="s">
        <v>2075</v>
      </c>
      <c r="C44" s="13" t="s">
        <v>2076</v>
      </c>
      <c r="D44" s="12" t="s">
        <v>2077</v>
      </c>
      <c r="E44" s="14" t="s">
        <v>2042</v>
      </c>
      <c r="F44" s="14">
        <v>85</v>
      </c>
      <c r="G44" s="17">
        <v>4</v>
      </c>
      <c r="H44" s="15">
        <f t="shared" si="0"/>
        <v>340</v>
      </c>
    </row>
    <row r="45" s="1" customFormat="1" ht="20.1" customHeight="1" spans="1:8">
      <c r="A45" s="11">
        <v>40</v>
      </c>
      <c r="B45" s="12" t="s">
        <v>2078</v>
      </c>
      <c r="C45" s="13" t="s">
        <v>2079</v>
      </c>
      <c r="D45" s="12" t="s">
        <v>2080</v>
      </c>
      <c r="E45" s="14" t="s">
        <v>2042</v>
      </c>
      <c r="F45" s="14">
        <v>80</v>
      </c>
      <c r="G45" s="17">
        <v>13</v>
      </c>
      <c r="H45" s="15">
        <f t="shared" si="0"/>
        <v>1040</v>
      </c>
    </row>
    <row r="46" s="1" customFormat="1" ht="24" customHeight="1" spans="1:8">
      <c r="A46" s="11">
        <v>41</v>
      </c>
      <c r="B46" s="12" t="s">
        <v>2081</v>
      </c>
      <c r="C46" s="13" t="s">
        <v>2082</v>
      </c>
      <c r="D46" s="12" t="s">
        <v>2083</v>
      </c>
      <c r="E46" s="14" t="s">
        <v>2042</v>
      </c>
      <c r="F46" s="14">
        <v>75</v>
      </c>
      <c r="G46" s="17">
        <v>5</v>
      </c>
      <c r="H46" s="15">
        <f t="shared" si="0"/>
        <v>375</v>
      </c>
    </row>
    <row r="47" s="1" customFormat="1" ht="20.1" customHeight="1" spans="1:8">
      <c r="A47" s="11">
        <v>42</v>
      </c>
      <c r="B47" s="12" t="s">
        <v>2084</v>
      </c>
      <c r="C47" s="13" t="s">
        <v>2085</v>
      </c>
      <c r="D47" s="12" t="s">
        <v>2086</v>
      </c>
      <c r="E47" s="14" t="s">
        <v>2042</v>
      </c>
      <c r="F47" s="14">
        <v>80</v>
      </c>
      <c r="G47" s="17">
        <v>5</v>
      </c>
      <c r="H47" s="15">
        <f t="shared" si="0"/>
        <v>400</v>
      </c>
    </row>
    <row r="48" s="1" customFormat="1" ht="20.1" customHeight="1" spans="1:8">
      <c r="A48" s="11">
        <v>43</v>
      </c>
      <c r="B48" s="12" t="s">
        <v>2087</v>
      </c>
      <c r="C48" s="13" t="s">
        <v>2088</v>
      </c>
      <c r="D48" s="12" t="s">
        <v>2089</v>
      </c>
      <c r="E48" s="14" t="s">
        <v>2042</v>
      </c>
      <c r="F48" s="14">
        <v>80</v>
      </c>
      <c r="G48" s="17">
        <v>5</v>
      </c>
      <c r="H48" s="15">
        <f t="shared" si="0"/>
        <v>400</v>
      </c>
    </row>
    <row r="49" s="1" customFormat="1" ht="20.1" customHeight="1" spans="1:8">
      <c r="A49" s="11">
        <v>44</v>
      </c>
      <c r="B49" s="12" t="s">
        <v>2090</v>
      </c>
      <c r="C49" s="13" t="s">
        <v>2091</v>
      </c>
      <c r="D49" s="12" t="s">
        <v>2092</v>
      </c>
      <c r="E49" s="14" t="s">
        <v>2042</v>
      </c>
      <c r="F49" s="14">
        <v>80</v>
      </c>
      <c r="G49" s="17">
        <v>5</v>
      </c>
      <c r="H49" s="15">
        <f t="shared" si="0"/>
        <v>400</v>
      </c>
    </row>
    <row r="50" s="1" customFormat="1" ht="20.1" customHeight="1" spans="1:8">
      <c r="A50" s="11">
        <v>45</v>
      </c>
      <c r="B50" s="12" t="s">
        <v>2093</v>
      </c>
      <c r="C50" s="13" t="s">
        <v>2094</v>
      </c>
      <c r="D50" s="12" t="s">
        <v>2095</v>
      </c>
      <c r="E50" s="14" t="s">
        <v>2042</v>
      </c>
      <c r="F50" s="14">
        <v>75</v>
      </c>
      <c r="G50" s="17">
        <v>4</v>
      </c>
      <c r="H50" s="15">
        <f t="shared" si="0"/>
        <v>300</v>
      </c>
    </row>
    <row r="51" s="1" customFormat="1" ht="20.1" customHeight="1" spans="1:8">
      <c r="A51" s="11">
        <v>46</v>
      </c>
      <c r="B51" s="12" t="s">
        <v>2096</v>
      </c>
      <c r="C51" s="13" t="s">
        <v>2097</v>
      </c>
      <c r="D51" s="12" t="s">
        <v>2098</v>
      </c>
      <c r="E51" s="14" t="s">
        <v>2042</v>
      </c>
      <c r="F51" s="14">
        <v>130</v>
      </c>
      <c r="G51" s="17">
        <v>5</v>
      </c>
      <c r="H51" s="15">
        <f t="shared" si="0"/>
        <v>650</v>
      </c>
    </row>
    <row r="52" s="1" customFormat="1" ht="20.1" customHeight="1" spans="1:8">
      <c r="A52" s="11">
        <v>47</v>
      </c>
      <c r="B52" s="12" t="s">
        <v>2099</v>
      </c>
      <c r="C52" s="13" t="s">
        <v>2100</v>
      </c>
      <c r="D52" s="12" t="s">
        <v>2101</v>
      </c>
      <c r="E52" s="14" t="s">
        <v>2042</v>
      </c>
      <c r="F52" s="14">
        <v>150</v>
      </c>
      <c r="G52" s="17">
        <v>5</v>
      </c>
      <c r="H52" s="15">
        <f t="shared" si="0"/>
        <v>750</v>
      </c>
    </row>
    <row r="53" s="1" customFormat="1" ht="20.1" customHeight="1" spans="1:8">
      <c r="A53" s="11">
        <v>48</v>
      </c>
      <c r="B53" s="12" t="s">
        <v>1125</v>
      </c>
      <c r="C53" s="13" t="s">
        <v>1126</v>
      </c>
      <c r="D53" s="12" t="s">
        <v>1127</v>
      </c>
      <c r="E53" s="14" t="s">
        <v>2042</v>
      </c>
      <c r="F53" s="14">
        <v>200</v>
      </c>
      <c r="G53" s="17">
        <v>5</v>
      </c>
      <c r="H53" s="15">
        <f t="shared" si="0"/>
        <v>1000</v>
      </c>
    </row>
    <row r="54" s="1" customFormat="1" ht="20.1" customHeight="1" spans="1:8">
      <c r="A54" s="11">
        <v>49</v>
      </c>
      <c r="B54" s="12" t="s">
        <v>2102</v>
      </c>
      <c r="C54" s="13" t="s">
        <v>2103</v>
      </c>
      <c r="D54" s="12" t="s">
        <v>2104</v>
      </c>
      <c r="E54" s="14" t="s">
        <v>2042</v>
      </c>
      <c r="F54" s="14">
        <v>520</v>
      </c>
      <c r="G54" s="17">
        <v>4</v>
      </c>
      <c r="H54" s="15">
        <f t="shared" si="0"/>
        <v>2080</v>
      </c>
    </row>
    <row r="55" s="1" customFormat="1" ht="20.1" customHeight="1" spans="1:8">
      <c r="A55" s="11">
        <v>50</v>
      </c>
      <c r="B55" s="12" t="s">
        <v>2105</v>
      </c>
      <c r="C55" s="13" t="s">
        <v>2106</v>
      </c>
      <c r="D55" s="12" t="s">
        <v>2107</v>
      </c>
      <c r="E55" s="14" t="s">
        <v>2042</v>
      </c>
      <c r="F55" s="14">
        <v>49</v>
      </c>
      <c r="G55" s="17">
        <v>3.5</v>
      </c>
      <c r="H55" s="15">
        <f t="shared" si="0"/>
        <v>171.5</v>
      </c>
    </row>
    <row r="56" s="1" customFormat="1" ht="20.1" customHeight="1" spans="1:8">
      <c r="A56" s="11">
        <v>51</v>
      </c>
      <c r="B56" s="12" t="s">
        <v>2108</v>
      </c>
      <c r="C56" s="13" t="s">
        <v>2109</v>
      </c>
      <c r="D56" s="12" t="s">
        <v>2110</v>
      </c>
      <c r="E56" s="14" t="s">
        <v>2042</v>
      </c>
      <c r="F56" s="14">
        <v>137</v>
      </c>
      <c r="G56" s="17">
        <v>5</v>
      </c>
      <c r="H56" s="15">
        <f t="shared" si="0"/>
        <v>685</v>
      </c>
    </row>
    <row r="57" s="1" customFormat="1" ht="20.1" customHeight="1" spans="1:8">
      <c r="A57" s="11">
        <v>52</v>
      </c>
      <c r="B57" s="12" t="s">
        <v>2111</v>
      </c>
      <c r="C57" s="13" t="s">
        <v>2112</v>
      </c>
      <c r="D57" s="12" t="s">
        <v>2113</v>
      </c>
      <c r="E57" s="14" t="s">
        <v>2042</v>
      </c>
      <c r="F57" s="14">
        <v>250</v>
      </c>
      <c r="G57" s="17">
        <v>5</v>
      </c>
      <c r="H57" s="15">
        <f t="shared" si="0"/>
        <v>1250</v>
      </c>
    </row>
    <row r="58" s="1" customFormat="1" ht="20.1" customHeight="1" spans="1:8">
      <c r="A58" s="11">
        <v>53</v>
      </c>
      <c r="B58" s="12" t="s">
        <v>2114</v>
      </c>
      <c r="C58" s="13" t="s">
        <v>2115</v>
      </c>
      <c r="D58" s="12" t="s">
        <v>2116</v>
      </c>
      <c r="E58" s="14" t="s">
        <v>2042</v>
      </c>
      <c r="F58" s="14">
        <v>260</v>
      </c>
      <c r="G58" s="17">
        <v>5</v>
      </c>
      <c r="H58" s="15">
        <f t="shared" si="0"/>
        <v>1300</v>
      </c>
    </row>
    <row r="59" s="1" customFormat="1" ht="20.1" customHeight="1" spans="1:8">
      <c r="A59" s="11">
        <v>54</v>
      </c>
      <c r="B59" s="12" t="s">
        <v>2117</v>
      </c>
      <c r="C59" s="13" t="s">
        <v>2118</v>
      </c>
      <c r="D59" s="12" t="s">
        <v>2119</v>
      </c>
      <c r="E59" s="14" t="s">
        <v>2042</v>
      </c>
      <c r="F59" s="14">
        <v>210</v>
      </c>
      <c r="G59" s="17">
        <v>5</v>
      </c>
      <c r="H59" s="15">
        <f t="shared" si="0"/>
        <v>1050</v>
      </c>
    </row>
    <row r="60" s="1" customFormat="1" ht="20.1" customHeight="1" spans="1:8">
      <c r="A60" s="11">
        <v>55</v>
      </c>
      <c r="B60" s="12" t="s">
        <v>2120</v>
      </c>
      <c r="C60" s="13" t="s">
        <v>2121</v>
      </c>
      <c r="D60" s="12" t="s">
        <v>2122</v>
      </c>
      <c r="E60" s="14" t="s">
        <v>2042</v>
      </c>
      <c r="F60" s="14">
        <v>40</v>
      </c>
      <c r="G60" s="17">
        <v>5</v>
      </c>
      <c r="H60" s="15">
        <f t="shared" si="0"/>
        <v>200</v>
      </c>
    </row>
    <row r="61" s="1" customFormat="1" ht="20.1" customHeight="1" spans="1:8">
      <c r="A61" s="11">
        <v>56</v>
      </c>
      <c r="B61" s="12" t="s">
        <v>2123</v>
      </c>
      <c r="C61" s="13" t="s">
        <v>2124</v>
      </c>
      <c r="D61" s="12" t="s">
        <v>2125</v>
      </c>
      <c r="E61" s="14" t="s">
        <v>2042</v>
      </c>
      <c r="F61" s="14">
        <v>380</v>
      </c>
      <c r="G61" s="17">
        <v>5</v>
      </c>
      <c r="H61" s="15">
        <f t="shared" si="0"/>
        <v>1900</v>
      </c>
    </row>
    <row r="62" s="1" customFormat="1" ht="20.1" customHeight="1" spans="1:8">
      <c r="A62" s="11">
        <v>57</v>
      </c>
      <c r="B62" s="12" t="s">
        <v>2126</v>
      </c>
      <c r="C62" s="13" t="s">
        <v>2127</v>
      </c>
      <c r="D62" s="12" t="s">
        <v>2128</v>
      </c>
      <c r="E62" s="14" t="s">
        <v>2042</v>
      </c>
      <c r="F62" s="14">
        <v>480</v>
      </c>
      <c r="G62" s="17">
        <v>4</v>
      </c>
      <c r="H62" s="15">
        <f t="shared" si="0"/>
        <v>1920</v>
      </c>
    </row>
    <row r="63" s="1" customFormat="1" ht="20.1" customHeight="1" spans="1:8">
      <c r="A63" s="11">
        <v>58</v>
      </c>
      <c r="B63" s="12" t="s">
        <v>2129</v>
      </c>
      <c r="C63" s="13" t="s">
        <v>2130</v>
      </c>
      <c r="D63" s="12" t="s">
        <v>2131</v>
      </c>
      <c r="E63" s="14" t="s">
        <v>2042</v>
      </c>
      <c r="F63" s="14">
        <v>240</v>
      </c>
      <c r="G63" s="17">
        <v>5</v>
      </c>
      <c r="H63" s="15">
        <f t="shared" si="0"/>
        <v>1200</v>
      </c>
    </row>
    <row r="64" s="1" customFormat="1" ht="20.1" customHeight="1" spans="1:8">
      <c r="A64" s="11">
        <v>59</v>
      </c>
      <c r="B64" s="12" t="s">
        <v>2132</v>
      </c>
      <c r="C64" s="13" t="s">
        <v>2133</v>
      </c>
      <c r="D64" s="12" t="s">
        <v>2134</v>
      </c>
      <c r="E64" s="14" t="s">
        <v>2042</v>
      </c>
      <c r="F64" s="14">
        <v>280</v>
      </c>
      <c r="G64" s="17">
        <v>5</v>
      </c>
      <c r="H64" s="15">
        <f t="shared" si="0"/>
        <v>1400</v>
      </c>
    </row>
    <row r="65" s="1" customFormat="1" ht="20.1" customHeight="1" spans="1:8">
      <c r="A65" s="11">
        <v>60</v>
      </c>
      <c r="B65" s="12" t="s">
        <v>2135</v>
      </c>
      <c r="C65" s="13" t="s">
        <v>2136</v>
      </c>
      <c r="D65" s="12" t="s">
        <v>2137</v>
      </c>
      <c r="E65" s="14" t="s">
        <v>2042</v>
      </c>
      <c r="F65" s="14">
        <v>135</v>
      </c>
      <c r="G65" s="17">
        <v>5</v>
      </c>
      <c r="H65" s="15">
        <f t="shared" si="0"/>
        <v>675</v>
      </c>
    </row>
    <row r="66" s="1" customFormat="1" ht="20.1" customHeight="1" spans="1:8">
      <c r="A66" s="11">
        <v>61</v>
      </c>
      <c r="B66" s="12" t="s">
        <v>2138</v>
      </c>
      <c r="C66" s="13" t="s">
        <v>2139</v>
      </c>
      <c r="D66" s="12" t="s">
        <v>2140</v>
      </c>
      <c r="E66" s="14" t="s">
        <v>2042</v>
      </c>
      <c r="F66" s="14">
        <v>300</v>
      </c>
      <c r="G66" s="17">
        <v>5</v>
      </c>
      <c r="H66" s="15">
        <f t="shared" si="0"/>
        <v>1500</v>
      </c>
    </row>
    <row r="67" s="1" customFormat="1" ht="20.1" customHeight="1" spans="1:8">
      <c r="A67" s="11">
        <v>62</v>
      </c>
      <c r="B67" s="12" t="s">
        <v>2141</v>
      </c>
      <c r="C67" s="13" t="s">
        <v>2142</v>
      </c>
      <c r="D67" s="12" t="s">
        <v>2143</v>
      </c>
      <c r="E67" s="14" t="s">
        <v>2056</v>
      </c>
      <c r="F67" s="14">
        <v>135</v>
      </c>
      <c r="G67" s="17">
        <v>4</v>
      </c>
      <c r="H67" s="15">
        <f t="shared" si="0"/>
        <v>540</v>
      </c>
    </row>
    <row r="68" s="1" customFormat="1" ht="20.1" customHeight="1" spans="1:8">
      <c r="A68" s="11">
        <v>63</v>
      </c>
      <c r="B68" s="12" t="s">
        <v>2144</v>
      </c>
      <c r="C68" s="13" t="s">
        <v>2145</v>
      </c>
      <c r="D68" s="12" t="s">
        <v>2146</v>
      </c>
      <c r="E68" s="14" t="s">
        <v>2042</v>
      </c>
      <c r="F68" s="14">
        <v>140</v>
      </c>
      <c r="G68" s="17">
        <v>5</v>
      </c>
      <c r="H68" s="15">
        <f t="shared" si="0"/>
        <v>700</v>
      </c>
    </row>
    <row r="69" s="1" customFormat="1" ht="20.1" customHeight="1" spans="1:8">
      <c r="A69" s="11">
        <v>64</v>
      </c>
      <c r="B69" s="12" t="s">
        <v>2147</v>
      </c>
      <c r="C69" s="13" t="s">
        <v>2148</v>
      </c>
      <c r="D69" s="12" t="s">
        <v>2149</v>
      </c>
      <c r="E69" s="14" t="s">
        <v>2042</v>
      </c>
      <c r="F69" s="14">
        <v>540</v>
      </c>
      <c r="G69" s="17">
        <v>5</v>
      </c>
      <c r="H69" s="15">
        <f t="shared" si="0"/>
        <v>2700</v>
      </c>
    </row>
    <row r="70" s="1" customFormat="1" ht="20.1" customHeight="1" spans="1:8">
      <c r="A70" s="11">
        <v>65</v>
      </c>
      <c r="B70" s="12" t="s">
        <v>2150</v>
      </c>
      <c r="C70" s="13" t="s">
        <v>2151</v>
      </c>
      <c r="D70" s="12" t="s">
        <v>2152</v>
      </c>
      <c r="E70" s="14" t="s">
        <v>2042</v>
      </c>
      <c r="F70" s="14">
        <v>690</v>
      </c>
      <c r="G70" s="17">
        <v>5</v>
      </c>
      <c r="H70" s="15">
        <f t="shared" ref="H70:H119" si="1">F70*G70</f>
        <v>3450</v>
      </c>
    </row>
    <row r="71" s="1" customFormat="1" ht="20.1" customHeight="1" spans="1:8">
      <c r="A71" s="11">
        <v>66</v>
      </c>
      <c r="B71" s="12" t="s">
        <v>2153</v>
      </c>
      <c r="C71" s="13" t="s">
        <v>2154</v>
      </c>
      <c r="D71" s="12" t="s">
        <v>2155</v>
      </c>
      <c r="E71" s="14" t="s">
        <v>2042</v>
      </c>
      <c r="F71" s="14">
        <v>200</v>
      </c>
      <c r="G71" s="17">
        <v>5</v>
      </c>
      <c r="H71" s="15">
        <f t="shared" si="1"/>
        <v>1000</v>
      </c>
    </row>
    <row r="72" s="1" customFormat="1" ht="20.1" customHeight="1" spans="1:8">
      <c r="A72" s="11">
        <v>67</v>
      </c>
      <c r="B72" s="12" t="s">
        <v>2156</v>
      </c>
      <c r="C72" s="13" t="s">
        <v>2157</v>
      </c>
      <c r="D72" s="12" t="s">
        <v>2158</v>
      </c>
      <c r="E72" s="14" t="s">
        <v>2042</v>
      </c>
      <c r="F72" s="14">
        <v>160</v>
      </c>
      <c r="G72" s="17">
        <v>5</v>
      </c>
      <c r="H72" s="15">
        <f t="shared" si="1"/>
        <v>800</v>
      </c>
    </row>
    <row r="73" s="1" customFormat="1" ht="20.1" customHeight="1" spans="1:8">
      <c r="A73" s="11">
        <v>68</v>
      </c>
      <c r="B73" s="12" t="s">
        <v>2159</v>
      </c>
      <c r="C73" s="13" t="s">
        <v>2160</v>
      </c>
      <c r="D73" s="12" t="s">
        <v>2161</v>
      </c>
      <c r="E73" s="14" t="s">
        <v>2042</v>
      </c>
      <c r="F73" s="14">
        <v>90</v>
      </c>
      <c r="G73" s="17">
        <v>5</v>
      </c>
      <c r="H73" s="15">
        <f t="shared" si="1"/>
        <v>450</v>
      </c>
    </row>
    <row r="74" s="1" customFormat="1" ht="20.1" customHeight="1" spans="1:8">
      <c r="A74" s="11">
        <v>69</v>
      </c>
      <c r="B74" s="12" t="s">
        <v>2162</v>
      </c>
      <c r="C74" s="13" t="s">
        <v>2163</v>
      </c>
      <c r="D74" s="12" t="s">
        <v>2164</v>
      </c>
      <c r="E74" s="14" t="s">
        <v>2042</v>
      </c>
      <c r="F74" s="14">
        <v>180</v>
      </c>
      <c r="G74" s="17">
        <v>5</v>
      </c>
      <c r="H74" s="15">
        <f t="shared" si="1"/>
        <v>900</v>
      </c>
    </row>
    <row r="75" s="1" customFormat="1" ht="20.1" customHeight="1" spans="1:8">
      <c r="A75" s="11">
        <v>70</v>
      </c>
      <c r="B75" s="12" t="s">
        <v>2165</v>
      </c>
      <c r="C75" s="13" t="s">
        <v>2166</v>
      </c>
      <c r="D75" s="12" t="s">
        <v>2167</v>
      </c>
      <c r="E75" s="14" t="s">
        <v>2042</v>
      </c>
      <c r="F75" s="14">
        <v>390</v>
      </c>
      <c r="G75" s="17">
        <v>5</v>
      </c>
      <c r="H75" s="15">
        <f t="shared" si="1"/>
        <v>1950</v>
      </c>
    </row>
    <row r="76" s="1" customFormat="1" ht="23.1" customHeight="1" spans="1:8">
      <c r="A76" s="11">
        <v>71</v>
      </c>
      <c r="B76" s="12" t="s">
        <v>2168</v>
      </c>
      <c r="C76" s="13" t="s">
        <v>2169</v>
      </c>
      <c r="D76" s="12" t="s">
        <v>2170</v>
      </c>
      <c r="E76" s="14" t="s">
        <v>2042</v>
      </c>
      <c r="F76" s="14">
        <v>300</v>
      </c>
      <c r="G76" s="17">
        <v>5</v>
      </c>
      <c r="H76" s="15">
        <f t="shared" si="1"/>
        <v>1500</v>
      </c>
    </row>
    <row r="77" s="1" customFormat="1" ht="20.1" customHeight="1" spans="1:8">
      <c r="A77" s="11">
        <v>72</v>
      </c>
      <c r="B77" s="12" t="s">
        <v>2171</v>
      </c>
      <c r="C77" s="13" t="s">
        <v>2172</v>
      </c>
      <c r="D77" s="12" t="s">
        <v>2173</v>
      </c>
      <c r="E77" s="14" t="s">
        <v>2042</v>
      </c>
      <c r="F77" s="14">
        <v>375</v>
      </c>
      <c r="G77" s="17">
        <v>5</v>
      </c>
      <c r="H77" s="15">
        <f t="shared" si="1"/>
        <v>1875</v>
      </c>
    </row>
    <row r="78" s="1" customFormat="1" ht="20.1" customHeight="1" spans="1:8">
      <c r="A78" s="11">
        <v>73</v>
      </c>
      <c r="B78" s="12" t="s">
        <v>2174</v>
      </c>
      <c r="C78" s="13" t="s">
        <v>2175</v>
      </c>
      <c r="D78" s="12" t="s">
        <v>2176</v>
      </c>
      <c r="E78" s="14" t="s">
        <v>2042</v>
      </c>
      <c r="F78" s="14">
        <v>375</v>
      </c>
      <c r="G78" s="17">
        <v>6</v>
      </c>
      <c r="H78" s="15">
        <f t="shared" si="1"/>
        <v>2250</v>
      </c>
    </row>
    <row r="79" s="1" customFormat="1" ht="20.1" customHeight="1" spans="1:8">
      <c r="A79" s="11">
        <v>74</v>
      </c>
      <c r="B79" s="12" t="s">
        <v>2177</v>
      </c>
      <c r="C79" s="13" t="s">
        <v>2178</v>
      </c>
      <c r="D79" s="12" t="s">
        <v>2179</v>
      </c>
      <c r="E79" s="14" t="s">
        <v>2042</v>
      </c>
      <c r="F79" s="14">
        <v>100</v>
      </c>
      <c r="G79" s="17">
        <v>5</v>
      </c>
      <c r="H79" s="15">
        <f t="shared" si="1"/>
        <v>500</v>
      </c>
    </row>
    <row r="80" s="1" customFormat="1" ht="20.1" customHeight="1" spans="1:8">
      <c r="A80" s="11">
        <v>75</v>
      </c>
      <c r="B80" s="12" t="s">
        <v>2180</v>
      </c>
      <c r="C80" s="13" t="s">
        <v>2181</v>
      </c>
      <c r="D80" s="12" t="s">
        <v>2182</v>
      </c>
      <c r="E80" s="14" t="s">
        <v>2042</v>
      </c>
      <c r="F80" s="14">
        <v>100</v>
      </c>
      <c r="G80" s="17">
        <v>4</v>
      </c>
      <c r="H80" s="15">
        <f t="shared" si="1"/>
        <v>400</v>
      </c>
    </row>
    <row r="81" s="1" customFormat="1" ht="20.1" customHeight="1" spans="1:8">
      <c r="A81" s="11">
        <v>76</v>
      </c>
      <c r="B81" s="12" t="s">
        <v>2183</v>
      </c>
      <c r="C81" s="13" t="s">
        <v>2184</v>
      </c>
      <c r="D81" s="12" t="s">
        <v>2185</v>
      </c>
      <c r="E81" s="14" t="s">
        <v>2042</v>
      </c>
      <c r="F81" s="14">
        <v>195</v>
      </c>
      <c r="G81" s="17">
        <v>4</v>
      </c>
      <c r="H81" s="15">
        <f t="shared" si="1"/>
        <v>780</v>
      </c>
    </row>
    <row r="82" s="1" customFormat="1" ht="20.1" customHeight="1" spans="1:8">
      <c r="A82" s="11">
        <v>77</v>
      </c>
      <c r="B82" s="12" t="s">
        <v>2186</v>
      </c>
      <c r="C82" s="13" t="s">
        <v>2187</v>
      </c>
      <c r="D82" s="12" t="s">
        <v>2188</v>
      </c>
      <c r="E82" s="14" t="s">
        <v>2042</v>
      </c>
      <c r="F82" s="14">
        <v>80</v>
      </c>
      <c r="G82" s="17">
        <v>5</v>
      </c>
      <c r="H82" s="15">
        <f t="shared" si="1"/>
        <v>400</v>
      </c>
    </row>
    <row r="83" s="1" customFormat="1" ht="20.1" customHeight="1" spans="1:8">
      <c r="A83" s="11">
        <v>78</v>
      </c>
      <c r="B83" s="12" t="s">
        <v>2189</v>
      </c>
      <c r="C83" s="13" t="s">
        <v>2190</v>
      </c>
      <c r="D83" s="12" t="s">
        <v>2191</v>
      </c>
      <c r="E83" s="14" t="s">
        <v>2042</v>
      </c>
      <c r="F83" s="14">
        <v>30</v>
      </c>
      <c r="G83" s="17">
        <v>5</v>
      </c>
      <c r="H83" s="15">
        <f t="shared" si="1"/>
        <v>150</v>
      </c>
    </row>
    <row r="84" s="1" customFormat="1" ht="20.1" customHeight="1" spans="1:8">
      <c r="A84" s="11">
        <v>79</v>
      </c>
      <c r="B84" s="12" t="s">
        <v>2192</v>
      </c>
      <c r="C84" s="13" t="s">
        <v>2193</v>
      </c>
      <c r="D84" s="12" t="s">
        <v>2194</v>
      </c>
      <c r="E84" s="14" t="s">
        <v>2042</v>
      </c>
      <c r="F84" s="14">
        <v>420</v>
      </c>
      <c r="G84" s="17">
        <v>6</v>
      </c>
      <c r="H84" s="15">
        <f t="shared" si="1"/>
        <v>2520</v>
      </c>
    </row>
    <row r="85" s="1" customFormat="1" ht="20.1" customHeight="1" spans="1:8">
      <c r="A85" s="11">
        <v>80</v>
      </c>
      <c r="B85" s="12" t="s">
        <v>2195</v>
      </c>
      <c r="C85" s="13" t="s">
        <v>2196</v>
      </c>
      <c r="D85" s="12" t="s">
        <v>2197</v>
      </c>
      <c r="E85" s="14" t="s">
        <v>2042</v>
      </c>
      <c r="F85" s="14">
        <v>470</v>
      </c>
      <c r="G85" s="17">
        <v>5</v>
      </c>
      <c r="H85" s="15">
        <f t="shared" si="1"/>
        <v>2350</v>
      </c>
    </row>
    <row r="86" s="1" customFormat="1" ht="20.1" customHeight="1" spans="1:8">
      <c r="A86" s="11">
        <v>81</v>
      </c>
      <c r="B86" s="12" t="s">
        <v>2198</v>
      </c>
      <c r="C86" s="13" t="s">
        <v>2199</v>
      </c>
      <c r="D86" s="12" t="s">
        <v>2200</v>
      </c>
      <c r="E86" s="14" t="s">
        <v>2042</v>
      </c>
      <c r="F86" s="14">
        <v>390</v>
      </c>
      <c r="G86" s="17">
        <v>4</v>
      </c>
      <c r="H86" s="15">
        <f t="shared" si="1"/>
        <v>1560</v>
      </c>
    </row>
    <row r="87" s="1" customFormat="1" ht="20.1" customHeight="1" spans="1:8">
      <c r="A87" s="11">
        <v>82</v>
      </c>
      <c r="B87" s="12" t="s">
        <v>2201</v>
      </c>
      <c r="C87" s="13" t="s">
        <v>2202</v>
      </c>
      <c r="D87" s="12" t="s">
        <v>2203</v>
      </c>
      <c r="E87" s="14" t="s">
        <v>2042</v>
      </c>
      <c r="F87" s="14">
        <v>120</v>
      </c>
      <c r="G87" s="17">
        <v>4</v>
      </c>
      <c r="H87" s="15">
        <f t="shared" si="1"/>
        <v>480</v>
      </c>
    </row>
    <row r="88" s="1" customFormat="1" ht="20.1" customHeight="1" spans="1:8">
      <c r="A88" s="11">
        <v>83</v>
      </c>
      <c r="B88" s="12" t="s">
        <v>1849</v>
      </c>
      <c r="C88" s="13" t="s">
        <v>1850</v>
      </c>
      <c r="D88" s="12" t="s">
        <v>2204</v>
      </c>
      <c r="E88" s="14" t="s">
        <v>2042</v>
      </c>
      <c r="F88" s="14">
        <v>550</v>
      </c>
      <c r="G88" s="17">
        <v>6</v>
      </c>
      <c r="H88" s="15">
        <f t="shared" si="1"/>
        <v>3300</v>
      </c>
    </row>
    <row r="89" s="1" customFormat="1" ht="20.1" customHeight="1" spans="1:8">
      <c r="A89" s="11">
        <v>84</v>
      </c>
      <c r="B89" s="12" t="s">
        <v>2205</v>
      </c>
      <c r="C89" s="13" t="s">
        <v>2206</v>
      </c>
      <c r="D89" s="12" t="s">
        <v>2207</v>
      </c>
      <c r="E89" s="14" t="s">
        <v>2042</v>
      </c>
      <c r="F89" s="14">
        <v>62</v>
      </c>
      <c r="G89" s="17">
        <v>5</v>
      </c>
      <c r="H89" s="15">
        <f t="shared" si="1"/>
        <v>310</v>
      </c>
    </row>
    <row r="90" s="1" customFormat="1" ht="20.1" customHeight="1" spans="1:8">
      <c r="A90" s="11">
        <v>85</v>
      </c>
      <c r="B90" s="12" t="s">
        <v>2208</v>
      </c>
      <c r="C90" s="13" t="s">
        <v>2209</v>
      </c>
      <c r="D90" s="12" t="s">
        <v>2210</v>
      </c>
      <c r="E90" s="14" t="s">
        <v>2042</v>
      </c>
      <c r="F90" s="14">
        <v>446</v>
      </c>
      <c r="G90" s="17">
        <v>5</v>
      </c>
      <c r="H90" s="15">
        <f t="shared" si="1"/>
        <v>2230</v>
      </c>
    </row>
    <row r="91" s="1" customFormat="1" ht="20.1" customHeight="1" spans="1:8">
      <c r="A91" s="11">
        <v>86</v>
      </c>
      <c r="B91" s="12" t="s">
        <v>2211</v>
      </c>
      <c r="C91" s="13" t="s">
        <v>2212</v>
      </c>
      <c r="D91" s="12" t="s">
        <v>2213</v>
      </c>
      <c r="E91" s="14" t="s">
        <v>2042</v>
      </c>
      <c r="F91" s="14">
        <v>672</v>
      </c>
      <c r="G91" s="17">
        <v>4</v>
      </c>
      <c r="H91" s="15">
        <f t="shared" si="1"/>
        <v>2688</v>
      </c>
    </row>
    <row r="92" s="1" customFormat="1" ht="20.1" customHeight="1" spans="1:8">
      <c r="A92" s="11">
        <v>87</v>
      </c>
      <c r="B92" s="12" t="s">
        <v>2214</v>
      </c>
      <c r="C92" s="13" t="s">
        <v>2215</v>
      </c>
      <c r="D92" s="12" t="s">
        <v>2216</v>
      </c>
      <c r="E92" s="14" t="s">
        <v>2042</v>
      </c>
      <c r="F92" s="14">
        <v>45</v>
      </c>
      <c r="G92" s="17">
        <v>4</v>
      </c>
      <c r="H92" s="15">
        <f t="shared" si="1"/>
        <v>180</v>
      </c>
    </row>
    <row r="93" s="1" customFormat="1" ht="20.1" customHeight="1" spans="1:8">
      <c r="A93" s="11">
        <v>88</v>
      </c>
      <c r="B93" s="12" t="s">
        <v>2217</v>
      </c>
      <c r="C93" s="13" t="s">
        <v>2218</v>
      </c>
      <c r="D93" s="12" t="s">
        <v>2219</v>
      </c>
      <c r="E93" s="14" t="s">
        <v>2042</v>
      </c>
      <c r="F93" s="14">
        <v>75</v>
      </c>
      <c r="G93" s="17">
        <v>4</v>
      </c>
      <c r="H93" s="15">
        <f t="shared" si="1"/>
        <v>300</v>
      </c>
    </row>
    <row r="94" s="1" customFormat="1" ht="20.1" customHeight="1" spans="1:8">
      <c r="A94" s="11">
        <v>89</v>
      </c>
      <c r="B94" s="12" t="s">
        <v>2220</v>
      </c>
      <c r="C94" s="13" t="s">
        <v>2221</v>
      </c>
      <c r="D94" s="12" t="s">
        <v>2222</v>
      </c>
      <c r="E94" s="14" t="s">
        <v>2042</v>
      </c>
      <c r="F94" s="14">
        <v>360</v>
      </c>
      <c r="G94" s="17">
        <v>5</v>
      </c>
      <c r="H94" s="15">
        <f t="shared" si="1"/>
        <v>1800</v>
      </c>
    </row>
    <row r="95" s="1" customFormat="1" ht="20.1" customHeight="1" spans="1:8">
      <c r="A95" s="11">
        <v>90</v>
      </c>
      <c r="B95" s="12" t="s">
        <v>2223</v>
      </c>
      <c r="C95" s="13" t="s">
        <v>2224</v>
      </c>
      <c r="D95" s="12" t="s">
        <v>2225</v>
      </c>
      <c r="E95" s="14" t="s">
        <v>2042</v>
      </c>
      <c r="F95" s="14">
        <v>250</v>
      </c>
      <c r="G95" s="17">
        <v>4</v>
      </c>
      <c r="H95" s="15">
        <f t="shared" si="1"/>
        <v>1000</v>
      </c>
    </row>
    <row r="96" s="1" customFormat="1" ht="20.1" customHeight="1" spans="1:8">
      <c r="A96" s="11">
        <v>91</v>
      </c>
      <c r="B96" s="12" t="s">
        <v>2226</v>
      </c>
      <c r="C96" s="13" t="s">
        <v>2227</v>
      </c>
      <c r="D96" s="12" t="s">
        <v>2228</v>
      </c>
      <c r="E96" s="14" t="s">
        <v>2042</v>
      </c>
      <c r="F96" s="14">
        <v>280</v>
      </c>
      <c r="G96" s="17">
        <v>6</v>
      </c>
      <c r="H96" s="15">
        <f t="shared" si="1"/>
        <v>1680</v>
      </c>
    </row>
    <row r="97" s="1" customFormat="1" ht="20.1" customHeight="1" spans="1:8">
      <c r="A97" s="11">
        <v>92</v>
      </c>
      <c r="B97" s="12" t="s">
        <v>2229</v>
      </c>
      <c r="C97" s="13" t="s">
        <v>2230</v>
      </c>
      <c r="D97" s="12" t="s">
        <v>2231</v>
      </c>
      <c r="E97" s="14" t="s">
        <v>2042</v>
      </c>
      <c r="F97" s="14">
        <v>215</v>
      </c>
      <c r="G97" s="17">
        <v>5</v>
      </c>
      <c r="H97" s="15">
        <f t="shared" si="1"/>
        <v>1075</v>
      </c>
    </row>
    <row r="98" s="1" customFormat="1" ht="20.1" customHeight="1" spans="1:8">
      <c r="A98" s="11">
        <v>93</v>
      </c>
      <c r="B98" s="12" t="s">
        <v>2232</v>
      </c>
      <c r="C98" s="13" t="s">
        <v>2233</v>
      </c>
      <c r="D98" s="12" t="s">
        <v>2234</v>
      </c>
      <c r="E98" s="14" t="s">
        <v>2042</v>
      </c>
      <c r="F98" s="14">
        <v>225</v>
      </c>
      <c r="G98" s="17">
        <v>5</v>
      </c>
      <c r="H98" s="15">
        <f t="shared" si="1"/>
        <v>1125</v>
      </c>
    </row>
    <row r="99" s="1" customFormat="1" ht="20.1" customHeight="1" spans="1:8">
      <c r="A99" s="11">
        <v>94</v>
      </c>
      <c r="B99" s="12" t="s">
        <v>2235</v>
      </c>
      <c r="C99" s="13" t="s">
        <v>2236</v>
      </c>
      <c r="D99" s="12" t="s">
        <v>2237</v>
      </c>
      <c r="E99" s="14" t="s">
        <v>2042</v>
      </c>
      <c r="F99" s="14">
        <v>60</v>
      </c>
      <c r="G99" s="17">
        <v>5</v>
      </c>
      <c r="H99" s="15">
        <f t="shared" si="1"/>
        <v>300</v>
      </c>
    </row>
    <row r="100" s="1" customFormat="1" ht="20.1" customHeight="1" spans="1:8">
      <c r="A100" s="11">
        <v>95</v>
      </c>
      <c r="B100" s="12" t="s">
        <v>2238</v>
      </c>
      <c r="C100" s="13" t="s">
        <v>2239</v>
      </c>
      <c r="D100" s="12" t="s">
        <v>2240</v>
      </c>
      <c r="E100" s="14" t="s">
        <v>2042</v>
      </c>
      <c r="F100" s="14">
        <v>135</v>
      </c>
      <c r="G100" s="17">
        <v>6</v>
      </c>
      <c r="H100" s="15">
        <f t="shared" si="1"/>
        <v>810</v>
      </c>
    </row>
    <row r="101" s="1" customFormat="1" ht="20.1" customHeight="1" spans="1:8">
      <c r="A101" s="11">
        <v>96</v>
      </c>
      <c r="B101" s="12" t="s">
        <v>2241</v>
      </c>
      <c r="C101" s="13" t="s">
        <v>2242</v>
      </c>
      <c r="D101" s="12" t="s">
        <v>2243</v>
      </c>
      <c r="E101" s="14" t="s">
        <v>2042</v>
      </c>
      <c r="F101" s="14">
        <v>90</v>
      </c>
      <c r="G101" s="17">
        <v>6</v>
      </c>
      <c r="H101" s="15">
        <f t="shared" si="1"/>
        <v>540</v>
      </c>
    </row>
    <row r="102" s="1" customFormat="1" ht="20.1" customHeight="1" spans="1:8">
      <c r="A102" s="11">
        <v>97</v>
      </c>
      <c r="B102" s="12" t="s">
        <v>2244</v>
      </c>
      <c r="C102" s="13" t="s">
        <v>2245</v>
      </c>
      <c r="D102" s="12" t="s">
        <v>2246</v>
      </c>
      <c r="E102" s="14" t="s">
        <v>2042</v>
      </c>
      <c r="F102" s="14">
        <v>66</v>
      </c>
      <c r="G102" s="17">
        <v>5</v>
      </c>
      <c r="H102" s="15">
        <f t="shared" si="1"/>
        <v>330</v>
      </c>
    </row>
    <row r="103" s="1" customFormat="1" ht="20.1" customHeight="1" spans="1:8">
      <c r="A103" s="11">
        <v>98</v>
      </c>
      <c r="B103" s="12" t="s">
        <v>2247</v>
      </c>
      <c r="C103" s="13" t="s">
        <v>2248</v>
      </c>
      <c r="D103" s="12" t="s">
        <v>2249</v>
      </c>
      <c r="E103" s="14" t="s">
        <v>2042</v>
      </c>
      <c r="F103" s="14">
        <v>450</v>
      </c>
      <c r="G103" s="17">
        <v>5</v>
      </c>
      <c r="H103" s="15">
        <f t="shared" si="1"/>
        <v>2250</v>
      </c>
    </row>
    <row r="104" s="1" customFormat="1" ht="20.1" customHeight="1" spans="1:8">
      <c r="A104" s="11">
        <v>99</v>
      </c>
      <c r="B104" s="12" t="s">
        <v>2250</v>
      </c>
      <c r="C104" s="13" t="s">
        <v>2251</v>
      </c>
      <c r="D104" s="12" t="s">
        <v>2252</v>
      </c>
      <c r="E104" s="14" t="s">
        <v>2042</v>
      </c>
      <c r="F104" s="14">
        <v>75</v>
      </c>
      <c r="G104" s="17">
        <v>4.5</v>
      </c>
      <c r="H104" s="15">
        <f t="shared" si="1"/>
        <v>337.5</v>
      </c>
    </row>
    <row r="105" s="1" customFormat="1" ht="20.1" customHeight="1" spans="1:8">
      <c r="A105" s="11">
        <v>100</v>
      </c>
      <c r="B105" s="12" t="s">
        <v>2253</v>
      </c>
      <c r="C105" s="13" t="s">
        <v>2254</v>
      </c>
      <c r="D105" s="12" t="s">
        <v>2255</v>
      </c>
      <c r="E105" s="14" t="s">
        <v>2042</v>
      </c>
      <c r="F105" s="14">
        <v>542</v>
      </c>
      <c r="G105" s="17">
        <v>5</v>
      </c>
      <c r="H105" s="15">
        <f t="shared" si="1"/>
        <v>2710</v>
      </c>
    </row>
    <row r="106" s="1" customFormat="1" ht="20.1" customHeight="1" spans="1:8">
      <c r="A106" s="11">
        <v>101</v>
      </c>
      <c r="B106" s="12" t="s">
        <v>2256</v>
      </c>
      <c r="C106" s="13" t="s">
        <v>2257</v>
      </c>
      <c r="D106" s="12" t="s">
        <v>2258</v>
      </c>
      <c r="E106" s="14" t="s">
        <v>2042</v>
      </c>
      <c r="F106" s="14">
        <v>80</v>
      </c>
      <c r="G106" s="17">
        <v>4</v>
      </c>
      <c r="H106" s="15">
        <f t="shared" si="1"/>
        <v>320</v>
      </c>
    </row>
    <row r="107" s="1" customFormat="1" ht="20.1" customHeight="1" spans="1:8">
      <c r="A107" s="11">
        <v>102</v>
      </c>
      <c r="B107" s="12" t="s">
        <v>2259</v>
      </c>
      <c r="C107" s="13" t="s">
        <v>2260</v>
      </c>
      <c r="D107" s="12" t="s">
        <v>2261</v>
      </c>
      <c r="E107" s="14" t="s">
        <v>2042</v>
      </c>
      <c r="F107" s="14">
        <v>212</v>
      </c>
      <c r="G107" s="17">
        <v>5</v>
      </c>
      <c r="H107" s="15">
        <f t="shared" si="1"/>
        <v>1060</v>
      </c>
    </row>
    <row r="108" s="1" customFormat="1" ht="20.1" customHeight="1" spans="1:8">
      <c r="A108" s="11">
        <v>103</v>
      </c>
      <c r="B108" s="12" t="s">
        <v>2262</v>
      </c>
      <c r="C108" s="13" t="s">
        <v>2263</v>
      </c>
      <c r="D108" s="12" t="s">
        <v>2264</v>
      </c>
      <c r="E108" s="14" t="s">
        <v>2042</v>
      </c>
      <c r="F108" s="14">
        <v>40</v>
      </c>
      <c r="G108" s="17">
        <v>5</v>
      </c>
      <c r="H108" s="15">
        <f t="shared" si="1"/>
        <v>200</v>
      </c>
    </row>
    <row r="109" s="1" customFormat="1" ht="20.1" customHeight="1" spans="1:8">
      <c r="A109" s="11">
        <v>104</v>
      </c>
      <c r="B109" s="12" t="s">
        <v>2265</v>
      </c>
      <c r="C109" s="13" t="s">
        <v>2266</v>
      </c>
      <c r="D109" s="12" t="s">
        <v>2267</v>
      </c>
      <c r="E109" s="14" t="s">
        <v>2042</v>
      </c>
      <c r="F109" s="14">
        <v>95</v>
      </c>
      <c r="G109" s="17">
        <v>4</v>
      </c>
      <c r="H109" s="15">
        <f t="shared" si="1"/>
        <v>380</v>
      </c>
    </row>
    <row r="110" s="1" customFormat="1" ht="20.1" customHeight="1" spans="1:8">
      <c r="A110" s="11">
        <v>105</v>
      </c>
      <c r="B110" s="12" t="s">
        <v>2268</v>
      </c>
      <c r="C110" s="13" t="s">
        <v>2269</v>
      </c>
      <c r="D110" s="12" t="s">
        <v>2270</v>
      </c>
      <c r="E110" s="14" t="s">
        <v>2042</v>
      </c>
      <c r="F110" s="14">
        <v>40</v>
      </c>
      <c r="G110" s="17">
        <v>5</v>
      </c>
      <c r="H110" s="15">
        <f t="shared" si="1"/>
        <v>200</v>
      </c>
    </row>
    <row r="111" s="1" customFormat="1" ht="20.1" customHeight="1" spans="1:8">
      <c r="A111" s="11">
        <v>106</v>
      </c>
      <c r="B111" s="12" t="s">
        <v>2271</v>
      </c>
      <c r="C111" s="13" t="s">
        <v>2272</v>
      </c>
      <c r="D111" s="12" t="s">
        <v>2273</v>
      </c>
      <c r="E111" s="14" t="s">
        <v>2042</v>
      </c>
      <c r="F111" s="14">
        <v>190</v>
      </c>
      <c r="G111" s="17">
        <v>3.5</v>
      </c>
      <c r="H111" s="15">
        <f t="shared" si="1"/>
        <v>665</v>
      </c>
    </row>
    <row r="112" s="1" customFormat="1" ht="20.1" customHeight="1" spans="1:8">
      <c r="A112" s="11">
        <v>107</v>
      </c>
      <c r="B112" s="12" t="s">
        <v>2274</v>
      </c>
      <c r="C112" s="13" t="s">
        <v>2275</v>
      </c>
      <c r="D112" s="12" t="s">
        <v>2276</v>
      </c>
      <c r="E112" s="14" t="s">
        <v>2042</v>
      </c>
      <c r="F112" s="14">
        <v>40</v>
      </c>
      <c r="G112" s="17">
        <v>2.5</v>
      </c>
      <c r="H112" s="15">
        <f t="shared" si="1"/>
        <v>100</v>
      </c>
    </row>
    <row r="113" s="1" customFormat="1" ht="20.1" customHeight="1" spans="1:8">
      <c r="A113" s="11">
        <v>108</v>
      </c>
      <c r="B113" s="12" t="s">
        <v>2277</v>
      </c>
      <c r="C113" s="13" t="s">
        <v>2278</v>
      </c>
      <c r="D113" s="12" t="s">
        <v>2279</v>
      </c>
      <c r="E113" s="14" t="s">
        <v>2042</v>
      </c>
      <c r="F113" s="14">
        <v>287</v>
      </c>
      <c r="G113" s="17">
        <v>3.5</v>
      </c>
      <c r="H113" s="15">
        <f t="shared" si="1"/>
        <v>1004.5</v>
      </c>
    </row>
    <row r="114" s="1" customFormat="1" ht="20.1" customHeight="1" spans="1:8">
      <c r="A114" s="11">
        <v>109</v>
      </c>
      <c r="B114" s="12" t="s">
        <v>2280</v>
      </c>
      <c r="C114" s="13" t="s">
        <v>2281</v>
      </c>
      <c r="D114" s="12" t="s">
        <v>2282</v>
      </c>
      <c r="E114" s="14" t="s">
        <v>2042</v>
      </c>
      <c r="F114" s="14">
        <v>40</v>
      </c>
      <c r="G114" s="17">
        <v>5</v>
      </c>
      <c r="H114" s="15">
        <f t="shared" si="1"/>
        <v>200</v>
      </c>
    </row>
    <row r="115" s="1" customFormat="1" ht="20.1" customHeight="1" spans="1:8">
      <c r="A115" s="11">
        <v>110</v>
      </c>
      <c r="B115" s="12" t="s">
        <v>2283</v>
      </c>
      <c r="C115" s="13" t="s">
        <v>2284</v>
      </c>
      <c r="D115" s="12" t="s">
        <v>2285</v>
      </c>
      <c r="E115" s="14" t="s">
        <v>2042</v>
      </c>
      <c r="F115" s="14">
        <v>480</v>
      </c>
      <c r="G115" s="17">
        <v>9</v>
      </c>
      <c r="H115" s="15">
        <f t="shared" si="1"/>
        <v>4320</v>
      </c>
    </row>
    <row r="116" s="1" customFormat="1" ht="20.1" customHeight="1" spans="1:8">
      <c r="A116" s="11">
        <v>111</v>
      </c>
      <c r="B116" s="12" t="s">
        <v>2286</v>
      </c>
      <c r="C116" s="13" t="s">
        <v>2287</v>
      </c>
      <c r="D116" s="12" t="s">
        <v>2288</v>
      </c>
      <c r="E116" s="14" t="s">
        <v>2042</v>
      </c>
      <c r="F116" s="14">
        <v>160</v>
      </c>
      <c r="G116" s="17">
        <v>6</v>
      </c>
      <c r="H116" s="15">
        <f t="shared" si="1"/>
        <v>960</v>
      </c>
    </row>
    <row r="117" s="1" customFormat="1" ht="20.1" customHeight="1" spans="1:8">
      <c r="A117" s="11">
        <v>112</v>
      </c>
      <c r="B117" s="12" t="s">
        <v>2289</v>
      </c>
      <c r="C117" s="13" t="s">
        <v>2290</v>
      </c>
      <c r="D117" s="12" t="s">
        <v>2291</v>
      </c>
      <c r="E117" s="14" t="s">
        <v>2042</v>
      </c>
      <c r="F117" s="14">
        <v>80</v>
      </c>
      <c r="G117" s="17">
        <v>4</v>
      </c>
      <c r="H117" s="15">
        <f t="shared" si="1"/>
        <v>320</v>
      </c>
    </row>
    <row r="118" s="1" customFormat="1" ht="20.1" customHeight="1" spans="1:8">
      <c r="A118" s="11">
        <v>113</v>
      </c>
      <c r="B118" s="12" t="s">
        <v>2292</v>
      </c>
      <c r="C118" s="13" t="s">
        <v>2293</v>
      </c>
      <c r="D118" s="12" t="s">
        <v>2294</v>
      </c>
      <c r="E118" s="14" t="s">
        <v>2042</v>
      </c>
      <c r="F118" s="14">
        <v>185</v>
      </c>
      <c r="G118" s="17">
        <v>6</v>
      </c>
      <c r="H118" s="15">
        <f t="shared" si="1"/>
        <v>1110</v>
      </c>
    </row>
    <row r="119" s="1" customFormat="1" ht="20.1" customHeight="1" spans="1:8">
      <c r="A119" s="11">
        <v>114</v>
      </c>
      <c r="B119" s="12" t="s">
        <v>2295</v>
      </c>
      <c r="C119" s="13" t="s">
        <v>2296</v>
      </c>
      <c r="D119" s="12" t="s">
        <v>2297</v>
      </c>
      <c r="E119" s="14" t="s">
        <v>2042</v>
      </c>
      <c r="F119" s="14">
        <v>40</v>
      </c>
      <c r="G119" s="17">
        <v>5</v>
      </c>
      <c r="H119" s="15">
        <f t="shared" si="1"/>
        <v>200</v>
      </c>
    </row>
    <row r="120" ht="23" customHeight="1" spans="1:8">
      <c r="A120" s="44" t="s">
        <v>984</v>
      </c>
      <c r="B120" s="44"/>
      <c r="C120" s="44"/>
      <c r="D120" s="44"/>
      <c r="E120" s="44"/>
      <c r="F120" s="45">
        <f>SUM(F6:F119)</f>
        <v>35361</v>
      </c>
      <c r="G120" s="45">
        <f>AVERAGE(G6:G119)</f>
        <v>4.83333333333333</v>
      </c>
      <c r="H120" s="45">
        <f>SUM(H6:H119)</f>
        <v>229131.5</v>
      </c>
    </row>
  </sheetData>
  <autoFilter ref="A5:H120">
    <sortState ref="A5:H120">
      <sortCondition ref="E5:E180"/>
    </sortState>
    <extLst/>
  </autoFilter>
  <mergeCells count="6">
    <mergeCell ref="A1:H1"/>
    <mergeCell ref="A2:H2"/>
    <mergeCell ref="A3:H3"/>
    <mergeCell ref="A4:E4"/>
    <mergeCell ref="F4:H4"/>
    <mergeCell ref="A120:E120"/>
  </mergeCells>
  <printOptions horizontalCentered="1"/>
  <pageMargins left="0" right="0" top="0" bottom="0" header="0" footer="0"/>
  <pageSetup paperSize="9" scale="63" firstPageNumber="0" orientation="portrait" useFirstPageNumber="1" horizontalDpi="300" verticalDpi="300"/>
  <headerFooter/>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0"/>
  <sheetViews>
    <sheetView view="pageBreakPreview" zoomScale="75" zoomScaleNormal="100" topLeftCell="A24" workbookViewId="0">
      <selection activeCell="A6" sqref="$A6:$XFD7"/>
    </sheetView>
  </sheetViews>
  <sheetFormatPr defaultColWidth="9" defaultRowHeight="15"/>
  <cols>
    <col min="1" max="1" width="7.71428571428571" style="3" customWidth="1"/>
    <col min="2" max="2" width="12.4285714285714" style="3" customWidth="1"/>
    <col min="3" max="3" width="36.2857142857143" style="3"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2298</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30" customHeight="1" spans="1:8">
      <c r="A6" s="11">
        <v>1</v>
      </c>
      <c r="B6" s="43" t="s">
        <v>2299</v>
      </c>
      <c r="C6" s="27" t="s">
        <v>2300</v>
      </c>
      <c r="D6" s="26" t="s">
        <v>2301</v>
      </c>
      <c r="E6" s="11" t="s">
        <v>464</v>
      </c>
      <c r="F6" s="11">
        <v>600</v>
      </c>
      <c r="G6" s="15">
        <v>4</v>
      </c>
      <c r="H6" s="15">
        <f t="shared" ref="H6:H39" si="0">F6*G6</f>
        <v>2400</v>
      </c>
    </row>
    <row r="7" ht="30" customHeight="1" spans="1:8">
      <c r="A7" s="11">
        <v>2</v>
      </c>
      <c r="B7" s="12" t="s">
        <v>2302</v>
      </c>
      <c r="C7" s="13" t="s">
        <v>2303</v>
      </c>
      <c r="D7" s="12" t="s">
        <v>2304</v>
      </c>
      <c r="E7" s="11" t="s">
        <v>464</v>
      </c>
      <c r="F7" s="11">
        <v>200</v>
      </c>
      <c r="G7" s="15">
        <v>5</v>
      </c>
      <c r="H7" s="15">
        <f t="shared" si="0"/>
        <v>1000</v>
      </c>
    </row>
    <row r="8" ht="21" customHeight="1" spans="1:8">
      <c r="A8" s="11">
        <v>3</v>
      </c>
      <c r="B8" s="12" t="s">
        <v>2305</v>
      </c>
      <c r="C8" s="13" t="s">
        <v>2306</v>
      </c>
      <c r="D8" s="12" t="s">
        <v>2307</v>
      </c>
      <c r="E8" s="11" t="s">
        <v>464</v>
      </c>
      <c r="F8" s="11">
        <v>242</v>
      </c>
      <c r="G8" s="15">
        <v>5</v>
      </c>
      <c r="H8" s="15">
        <f t="shared" si="0"/>
        <v>1210</v>
      </c>
    </row>
    <row r="9" ht="21" customHeight="1" spans="1:8">
      <c r="A9" s="11">
        <v>4</v>
      </c>
      <c r="B9" s="12" t="s">
        <v>2308</v>
      </c>
      <c r="C9" s="13" t="s">
        <v>2309</v>
      </c>
      <c r="D9" s="12" t="s">
        <v>2310</v>
      </c>
      <c r="E9" s="14" t="s">
        <v>464</v>
      </c>
      <c r="F9" s="14">
        <v>332</v>
      </c>
      <c r="G9" s="17">
        <v>6</v>
      </c>
      <c r="H9" s="15">
        <f t="shared" si="0"/>
        <v>1992</v>
      </c>
    </row>
    <row r="10" ht="21" customHeight="1" spans="1:8">
      <c r="A10" s="11">
        <v>5</v>
      </c>
      <c r="B10" s="12" t="s">
        <v>2311</v>
      </c>
      <c r="C10" s="13" t="s">
        <v>2312</v>
      </c>
      <c r="D10" s="12" t="s">
        <v>2313</v>
      </c>
      <c r="E10" s="14" t="s">
        <v>1975</v>
      </c>
      <c r="F10" s="14">
        <v>320</v>
      </c>
      <c r="G10" s="17">
        <v>5</v>
      </c>
      <c r="H10" s="15">
        <f t="shared" si="0"/>
        <v>1600</v>
      </c>
    </row>
    <row r="11" ht="21" customHeight="1" spans="1:8">
      <c r="A11" s="11">
        <v>6</v>
      </c>
      <c r="B11" s="12" t="s">
        <v>2314</v>
      </c>
      <c r="C11" s="13" t="s">
        <v>2315</v>
      </c>
      <c r="D11" s="12" t="s">
        <v>2316</v>
      </c>
      <c r="E11" s="14" t="s">
        <v>464</v>
      </c>
      <c r="F11" s="14">
        <v>1000</v>
      </c>
      <c r="G11" s="17">
        <v>2</v>
      </c>
      <c r="H11" s="15">
        <f t="shared" si="0"/>
        <v>2000</v>
      </c>
    </row>
    <row r="12" ht="21" customHeight="1" spans="1:8">
      <c r="A12" s="11">
        <v>7</v>
      </c>
      <c r="B12" s="12" t="s">
        <v>2317</v>
      </c>
      <c r="C12" s="13" t="s">
        <v>2318</v>
      </c>
      <c r="D12" s="12" t="s">
        <v>2319</v>
      </c>
      <c r="E12" s="14" t="s">
        <v>464</v>
      </c>
      <c r="F12" s="14">
        <v>390</v>
      </c>
      <c r="G12" s="17">
        <v>5</v>
      </c>
      <c r="H12" s="15">
        <f t="shared" si="0"/>
        <v>1950</v>
      </c>
    </row>
    <row r="13" ht="21" customHeight="1" spans="1:8">
      <c r="A13" s="11">
        <v>8</v>
      </c>
      <c r="B13" s="12" t="s">
        <v>2320</v>
      </c>
      <c r="C13" s="13" t="s">
        <v>2321</v>
      </c>
      <c r="D13" s="12" t="s">
        <v>2322</v>
      </c>
      <c r="E13" s="14" t="s">
        <v>464</v>
      </c>
      <c r="F13" s="14">
        <v>197</v>
      </c>
      <c r="G13" s="17">
        <v>2</v>
      </c>
      <c r="H13" s="15">
        <f t="shared" si="0"/>
        <v>394</v>
      </c>
    </row>
    <row r="14" ht="21" customHeight="1" spans="1:8">
      <c r="A14" s="11">
        <v>9</v>
      </c>
      <c r="B14" s="12" t="s">
        <v>2323</v>
      </c>
      <c r="C14" s="13" t="s">
        <v>2324</v>
      </c>
      <c r="D14" s="12" t="s">
        <v>2325</v>
      </c>
      <c r="E14" s="11" t="s">
        <v>480</v>
      </c>
      <c r="F14" s="11">
        <v>158</v>
      </c>
      <c r="G14" s="15">
        <v>5</v>
      </c>
      <c r="H14" s="15">
        <f t="shared" si="0"/>
        <v>790</v>
      </c>
    </row>
    <row r="15" ht="33" customHeight="1" spans="1:8">
      <c r="A15" s="11">
        <v>10</v>
      </c>
      <c r="B15" s="12" t="s">
        <v>2326</v>
      </c>
      <c r="C15" s="13" t="s">
        <v>2327</v>
      </c>
      <c r="D15" s="12" t="s">
        <v>2328</v>
      </c>
      <c r="E15" s="11" t="s">
        <v>480</v>
      </c>
      <c r="F15" s="11">
        <v>43</v>
      </c>
      <c r="G15" s="15">
        <v>5</v>
      </c>
      <c r="H15" s="15">
        <f t="shared" si="0"/>
        <v>215</v>
      </c>
    </row>
    <row r="16" ht="21" customHeight="1" spans="1:8">
      <c r="A16" s="11">
        <v>11</v>
      </c>
      <c r="B16" s="12" t="s">
        <v>2329</v>
      </c>
      <c r="C16" s="13" t="s">
        <v>2330</v>
      </c>
      <c r="D16" s="12" t="s">
        <v>2331</v>
      </c>
      <c r="E16" s="11" t="s">
        <v>480</v>
      </c>
      <c r="F16" s="11">
        <v>92</v>
      </c>
      <c r="G16" s="15">
        <v>6</v>
      </c>
      <c r="H16" s="15">
        <f t="shared" si="0"/>
        <v>552</v>
      </c>
    </row>
    <row r="17" ht="21" customHeight="1" spans="1:8">
      <c r="A17" s="11">
        <v>12</v>
      </c>
      <c r="B17" s="12" t="s">
        <v>2332</v>
      </c>
      <c r="C17" s="13" t="s">
        <v>2333</v>
      </c>
      <c r="D17" s="12" t="s">
        <v>2334</v>
      </c>
      <c r="E17" s="11" t="s">
        <v>480</v>
      </c>
      <c r="F17" s="11">
        <v>97</v>
      </c>
      <c r="G17" s="15">
        <v>5</v>
      </c>
      <c r="H17" s="15">
        <f t="shared" si="0"/>
        <v>485</v>
      </c>
    </row>
    <row r="18" ht="21" customHeight="1" spans="1:8">
      <c r="A18" s="11">
        <v>13</v>
      </c>
      <c r="B18" s="12" t="s">
        <v>2335</v>
      </c>
      <c r="C18" s="13" t="s">
        <v>2336</v>
      </c>
      <c r="D18" s="12" t="s">
        <v>2337</v>
      </c>
      <c r="E18" s="14" t="s">
        <v>480</v>
      </c>
      <c r="F18" s="14">
        <v>410</v>
      </c>
      <c r="G18" s="17">
        <v>3</v>
      </c>
      <c r="H18" s="15">
        <f t="shared" si="0"/>
        <v>1230</v>
      </c>
    </row>
    <row r="19" ht="21" customHeight="1" spans="1:8">
      <c r="A19" s="11">
        <v>14</v>
      </c>
      <c r="B19" s="12" t="s">
        <v>2338</v>
      </c>
      <c r="C19" s="13" t="s">
        <v>2339</v>
      </c>
      <c r="D19" s="12" t="s">
        <v>2340</v>
      </c>
      <c r="E19" s="14" t="s">
        <v>480</v>
      </c>
      <c r="F19" s="14">
        <v>179</v>
      </c>
      <c r="G19" s="17">
        <v>5</v>
      </c>
      <c r="H19" s="15">
        <f t="shared" si="0"/>
        <v>895</v>
      </c>
    </row>
    <row r="20" ht="21" customHeight="1" spans="1:8">
      <c r="A20" s="11">
        <v>15</v>
      </c>
      <c r="B20" s="12" t="s">
        <v>2341</v>
      </c>
      <c r="C20" s="13" t="s">
        <v>2342</v>
      </c>
      <c r="D20" s="12" t="s">
        <v>2343</v>
      </c>
      <c r="E20" s="14" t="s">
        <v>480</v>
      </c>
      <c r="F20" s="14">
        <v>30</v>
      </c>
      <c r="G20" s="17">
        <v>4</v>
      </c>
      <c r="H20" s="15">
        <f t="shared" si="0"/>
        <v>120</v>
      </c>
    </row>
    <row r="21" ht="31" customHeight="1" spans="1:8">
      <c r="A21" s="11">
        <v>16</v>
      </c>
      <c r="B21" s="12" t="s">
        <v>2344</v>
      </c>
      <c r="C21" s="13" t="s">
        <v>2345</v>
      </c>
      <c r="D21" s="12" t="s">
        <v>2346</v>
      </c>
      <c r="E21" s="14" t="s">
        <v>480</v>
      </c>
      <c r="F21" s="14">
        <v>45</v>
      </c>
      <c r="G21" s="17">
        <v>4</v>
      </c>
      <c r="H21" s="15">
        <f t="shared" si="0"/>
        <v>180</v>
      </c>
    </row>
    <row r="22" ht="21" customHeight="1" spans="1:8">
      <c r="A22" s="11">
        <v>17</v>
      </c>
      <c r="B22" s="12" t="s">
        <v>2347</v>
      </c>
      <c r="C22" s="13" t="s">
        <v>2348</v>
      </c>
      <c r="D22" s="12" t="s">
        <v>2349</v>
      </c>
      <c r="E22" s="14" t="s">
        <v>480</v>
      </c>
      <c r="F22" s="14">
        <v>381</v>
      </c>
      <c r="G22" s="17">
        <v>4</v>
      </c>
      <c r="H22" s="15">
        <f t="shared" si="0"/>
        <v>1524</v>
      </c>
    </row>
    <row r="23" ht="21" customHeight="1" spans="1:8">
      <c r="A23" s="11">
        <v>18</v>
      </c>
      <c r="B23" s="12" t="s">
        <v>2350</v>
      </c>
      <c r="C23" s="13" t="s">
        <v>2351</v>
      </c>
      <c r="D23" s="12" t="s">
        <v>2352</v>
      </c>
      <c r="E23" s="14" t="s">
        <v>480</v>
      </c>
      <c r="F23" s="14">
        <v>179</v>
      </c>
      <c r="G23" s="17">
        <v>7</v>
      </c>
      <c r="H23" s="15">
        <f t="shared" si="0"/>
        <v>1253</v>
      </c>
    </row>
    <row r="24" s="1" customFormat="1" ht="21" customHeight="1" spans="1:8">
      <c r="A24" s="11">
        <v>19</v>
      </c>
      <c r="B24" s="12" t="s">
        <v>2353</v>
      </c>
      <c r="C24" s="36" t="s">
        <v>2354</v>
      </c>
      <c r="D24" s="12" t="s">
        <v>2355</v>
      </c>
      <c r="E24" s="11" t="s">
        <v>928</v>
      </c>
      <c r="F24" s="11">
        <v>210</v>
      </c>
      <c r="G24" s="15">
        <v>4</v>
      </c>
      <c r="H24" s="15">
        <f t="shared" si="0"/>
        <v>840</v>
      </c>
    </row>
    <row r="25" s="1" customFormat="1" ht="21" customHeight="1" spans="1:8">
      <c r="A25" s="11">
        <v>20</v>
      </c>
      <c r="B25" s="12" t="s">
        <v>2356</v>
      </c>
      <c r="C25" s="13" t="s">
        <v>2357</v>
      </c>
      <c r="D25" s="12" t="s">
        <v>2358</v>
      </c>
      <c r="E25" s="11" t="s">
        <v>928</v>
      </c>
      <c r="F25" s="11">
        <v>300</v>
      </c>
      <c r="G25" s="15">
        <v>8</v>
      </c>
      <c r="H25" s="15">
        <f t="shared" si="0"/>
        <v>2400</v>
      </c>
    </row>
    <row r="26" s="1" customFormat="1" ht="21" customHeight="1" spans="1:8">
      <c r="A26" s="11">
        <v>21</v>
      </c>
      <c r="B26" s="12" t="s">
        <v>2359</v>
      </c>
      <c r="C26" s="13" t="s">
        <v>2360</v>
      </c>
      <c r="D26" s="12" t="s">
        <v>2361</v>
      </c>
      <c r="E26" s="11" t="s">
        <v>928</v>
      </c>
      <c r="F26" s="11">
        <v>588</v>
      </c>
      <c r="G26" s="15">
        <v>6</v>
      </c>
      <c r="H26" s="15">
        <f t="shared" si="0"/>
        <v>3528</v>
      </c>
    </row>
    <row r="27" s="1" customFormat="1" ht="21" customHeight="1" spans="1:8">
      <c r="A27" s="11">
        <v>22</v>
      </c>
      <c r="B27" s="12" t="s">
        <v>2362</v>
      </c>
      <c r="C27" s="13" t="s">
        <v>2363</v>
      </c>
      <c r="D27" s="12" t="s">
        <v>2364</v>
      </c>
      <c r="E27" s="11" t="s">
        <v>928</v>
      </c>
      <c r="F27" s="11">
        <v>240</v>
      </c>
      <c r="G27" s="15">
        <v>5</v>
      </c>
      <c r="H27" s="15">
        <f t="shared" si="0"/>
        <v>1200</v>
      </c>
    </row>
    <row r="28" s="1" customFormat="1" ht="21" customHeight="1" spans="1:8">
      <c r="A28" s="11">
        <v>23</v>
      </c>
      <c r="B28" s="12" t="s">
        <v>2365</v>
      </c>
      <c r="C28" s="13" t="s">
        <v>2366</v>
      </c>
      <c r="D28" s="12" t="s">
        <v>2367</v>
      </c>
      <c r="E28" s="11" t="s">
        <v>928</v>
      </c>
      <c r="F28" s="11">
        <v>215</v>
      </c>
      <c r="G28" s="15">
        <v>6</v>
      </c>
      <c r="H28" s="15">
        <f t="shared" si="0"/>
        <v>1290</v>
      </c>
    </row>
    <row r="29" s="1" customFormat="1" ht="21" customHeight="1" spans="1:8">
      <c r="A29" s="11">
        <v>24</v>
      </c>
      <c r="B29" s="12" t="s">
        <v>2368</v>
      </c>
      <c r="C29" s="13" t="s">
        <v>2369</v>
      </c>
      <c r="D29" s="12" t="s">
        <v>2370</v>
      </c>
      <c r="E29" s="11" t="s">
        <v>928</v>
      </c>
      <c r="F29" s="11">
        <v>105</v>
      </c>
      <c r="G29" s="15">
        <v>5</v>
      </c>
      <c r="H29" s="15">
        <f t="shared" si="0"/>
        <v>525</v>
      </c>
    </row>
    <row r="30" s="1" customFormat="1" ht="21" customHeight="1" spans="1:8">
      <c r="A30" s="11">
        <v>25</v>
      </c>
      <c r="B30" s="12" t="s">
        <v>2371</v>
      </c>
      <c r="C30" s="13" t="s">
        <v>2372</v>
      </c>
      <c r="D30" s="12" t="s">
        <v>2373</v>
      </c>
      <c r="E30" s="11" t="s">
        <v>928</v>
      </c>
      <c r="F30" s="11">
        <v>614</v>
      </c>
      <c r="G30" s="15">
        <v>6</v>
      </c>
      <c r="H30" s="15">
        <f t="shared" si="0"/>
        <v>3684</v>
      </c>
    </row>
    <row r="31" s="1" customFormat="1" ht="21" customHeight="1" spans="1:8">
      <c r="A31" s="11">
        <v>26</v>
      </c>
      <c r="B31" s="12" t="s">
        <v>2374</v>
      </c>
      <c r="C31" s="13" t="s">
        <v>2375</v>
      </c>
      <c r="D31" s="12" t="s">
        <v>2376</v>
      </c>
      <c r="E31" s="14" t="s">
        <v>928</v>
      </c>
      <c r="F31" s="14">
        <v>385</v>
      </c>
      <c r="G31" s="17">
        <v>5</v>
      </c>
      <c r="H31" s="15">
        <f t="shared" si="0"/>
        <v>1925</v>
      </c>
    </row>
    <row r="32" s="1" customFormat="1" ht="21" customHeight="1" spans="1:8">
      <c r="A32" s="11">
        <v>27</v>
      </c>
      <c r="B32" s="12" t="s">
        <v>2377</v>
      </c>
      <c r="C32" s="13" t="s">
        <v>2378</v>
      </c>
      <c r="D32" s="12" t="s">
        <v>2379</v>
      </c>
      <c r="E32" s="14" t="s">
        <v>928</v>
      </c>
      <c r="F32" s="14">
        <v>441</v>
      </c>
      <c r="G32" s="17">
        <v>4</v>
      </c>
      <c r="H32" s="15">
        <f t="shared" si="0"/>
        <v>1764</v>
      </c>
    </row>
    <row r="33" s="1" customFormat="1" ht="32" customHeight="1" spans="1:8">
      <c r="A33" s="11">
        <v>28</v>
      </c>
      <c r="B33" s="12" t="s">
        <v>2380</v>
      </c>
      <c r="C33" s="13" t="s">
        <v>2381</v>
      </c>
      <c r="D33" s="12" t="s">
        <v>2382</v>
      </c>
      <c r="E33" s="14" t="s">
        <v>928</v>
      </c>
      <c r="F33" s="14">
        <v>467</v>
      </c>
      <c r="G33" s="17">
        <v>5</v>
      </c>
      <c r="H33" s="15">
        <f t="shared" si="0"/>
        <v>2335</v>
      </c>
    </row>
    <row r="34" s="1" customFormat="1" ht="21" customHeight="1" spans="1:8">
      <c r="A34" s="11">
        <v>29</v>
      </c>
      <c r="B34" s="12" t="s">
        <v>2383</v>
      </c>
      <c r="C34" s="13" t="s">
        <v>2384</v>
      </c>
      <c r="D34" s="12" t="s">
        <v>2385</v>
      </c>
      <c r="E34" s="14" t="s">
        <v>928</v>
      </c>
      <c r="F34" s="14">
        <v>520</v>
      </c>
      <c r="G34" s="17">
        <v>4</v>
      </c>
      <c r="H34" s="15">
        <f t="shared" si="0"/>
        <v>2080</v>
      </c>
    </row>
    <row r="35" s="1" customFormat="1" ht="21" customHeight="1" spans="1:8">
      <c r="A35" s="11">
        <v>30</v>
      </c>
      <c r="B35" s="12" t="s">
        <v>2386</v>
      </c>
      <c r="C35" s="13" t="s">
        <v>2387</v>
      </c>
      <c r="D35" s="12" t="s">
        <v>2388</v>
      </c>
      <c r="E35" s="14" t="s">
        <v>928</v>
      </c>
      <c r="F35" s="14">
        <v>254</v>
      </c>
      <c r="G35" s="17">
        <v>6</v>
      </c>
      <c r="H35" s="15">
        <f t="shared" si="0"/>
        <v>1524</v>
      </c>
    </row>
    <row r="36" s="1" customFormat="1" ht="21" customHeight="1" spans="1:8">
      <c r="A36" s="11">
        <v>31</v>
      </c>
      <c r="B36" s="12" t="s">
        <v>2389</v>
      </c>
      <c r="C36" s="13" t="s">
        <v>2390</v>
      </c>
      <c r="D36" s="12" t="s">
        <v>2391</v>
      </c>
      <c r="E36" s="14" t="s">
        <v>928</v>
      </c>
      <c r="F36" s="14">
        <v>538</v>
      </c>
      <c r="G36" s="17">
        <v>4</v>
      </c>
      <c r="H36" s="15">
        <f t="shared" si="0"/>
        <v>2152</v>
      </c>
    </row>
    <row r="37" s="1" customFormat="1" ht="21" customHeight="1" spans="1:8">
      <c r="A37" s="11">
        <v>32</v>
      </c>
      <c r="B37" s="12" t="s">
        <v>2392</v>
      </c>
      <c r="C37" s="13" t="s">
        <v>2393</v>
      </c>
      <c r="D37" s="12" t="s">
        <v>2394</v>
      </c>
      <c r="E37" s="14" t="s">
        <v>928</v>
      </c>
      <c r="F37" s="14">
        <v>357</v>
      </c>
      <c r="G37" s="17">
        <v>5</v>
      </c>
      <c r="H37" s="15">
        <f t="shared" si="0"/>
        <v>1785</v>
      </c>
    </row>
    <row r="38" s="1" customFormat="1" ht="21" customHeight="1" spans="1:8">
      <c r="A38" s="11">
        <v>33</v>
      </c>
      <c r="B38" s="12" t="s">
        <v>2395</v>
      </c>
      <c r="C38" s="13" t="s">
        <v>2396</v>
      </c>
      <c r="D38" s="12" t="s">
        <v>2397</v>
      </c>
      <c r="E38" s="14" t="s">
        <v>928</v>
      </c>
      <c r="F38" s="14">
        <v>411</v>
      </c>
      <c r="G38" s="17">
        <v>5</v>
      </c>
      <c r="H38" s="15">
        <f t="shared" si="0"/>
        <v>2055</v>
      </c>
    </row>
    <row r="39" s="1" customFormat="1" ht="21" customHeight="1" spans="1:8">
      <c r="A39" s="11">
        <v>34</v>
      </c>
      <c r="B39" s="12" t="s">
        <v>2398</v>
      </c>
      <c r="C39" s="13" t="s">
        <v>2399</v>
      </c>
      <c r="D39" s="12" t="s">
        <v>2400</v>
      </c>
      <c r="E39" s="14" t="s">
        <v>928</v>
      </c>
      <c r="F39" s="14">
        <v>458</v>
      </c>
      <c r="G39" s="17">
        <v>4.5</v>
      </c>
      <c r="H39" s="15">
        <f t="shared" si="0"/>
        <v>2061</v>
      </c>
    </row>
    <row r="40" ht="24" customHeight="1" spans="1:8">
      <c r="A40" s="44" t="s">
        <v>984</v>
      </c>
      <c r="B40" s="44"/>
      <c r="C40" s="44"/>
      <c r="D40" s="44"/>
      <c r="E40" s="44"/>
      <c r="F40" s="45">
        <f>SUM(F6:F39)</f>
        <v>10998</v>
      </c>
      <c r="G40" s="45">
        <f>AVERAGE(G6:G39)</f>
        <v>4.83823529411765</v>
      </c>
      <c r="H40" s="45">
        <f>SUM(H6:H39)</f>
        <v>50938</v>
      </c>
    </row>
  </sheetData>
  <autoFilter ref="A5:H40">
    <sortState ref="A5:H40">
      <sortCondition ref="E5:E51"/>
    </sortState>
    <extLst/>
  </autoFilter>
  <mergeCells count="6">
    <mergeCell ref="A1:H1"/>
    <mergeCell ref="A2:H2"/>
    <mergeCell ref="A3:H3"/>
    <mergeCell ref="A4:E4"/>
    <mergeCell ref="F4:H4"/>
    <mergeCell ref="A40:E40"/>
  </mergeCells>
  <printOptions horizontalCentered="1"/>
  <pageMargins left="0" right="0" top="0" bottom="0" header="0" footer="0"/>
  <pageSetup paperSize="9" scale="62" firstPageNumber="0" orientation="portrait" useFirstPageNumber="1" horizontalDpi="300" verticalDpi="300"/>
  <headerFooter/>
  <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5"/>
  <sheetViews>
    <sheetView view="pageBreakPreview" zoomScale="70" zoomScaleNormal="100" topLeftCell="A37" workbookViewId="0">
      <selection activeCell="A6" sqref="$A6:$XFD7"/>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2401</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6" customHeight="1" spans="1:8">
      <c r="A6" s="11">
        <v>1</v>
      </c>
      <c r="B6" s="29" t="s">
        <v>2402</v>
      </c>
      <c r="C6" s="30" t="s">
        <v>2403</v>
      </c>
      <c r="D6" s="29" t="s">
        <v>2404</v>
      </c>
      <c r="E6" s="11" t="s">
        <v>464</v>
      </c>
      <c r="F6" s="11">
        <v>591</v>
      </c>
      <c r="G6" s="15">
        <v>5</v>
      </c>
      <c r="H6" s="15">
        <f t="shared" ref="H6:H54" si="0">F6*G6</f>
        <v>2955</v>
      </c>
    </row>
    <row r="7" ht="26" customHeight="1" spans="1:8">
      <c r="A7" s="11">
        <v>2</v>
      </c>
      <c r="B7" s="29" t="s">
        <v>2405</v>
      </c>
      <c r="C7" s="30" t="s">
        <v>2406</v>
      </c>
      <c r="D7" s="29" t="s">
        <v>2407</v>
      </c>
      <c r="E7" s="14" t="s">
        <v>464</v>
      </c>
      <c r="F7" s="14">
        <v>300</v>
      </c>
      <c r="G7" s="17">
        <v>4</v>
      </c>
      <c r="H7" s="15">
        <f t="shared" si="0"/>
        <v>1200</v>
      </c>
    </row>
    <row r="8" ht="20.1" customHeight="1" spans="1:8">
      <c r="A8" s="11">
        <v>3</v>
      </c>
      <c r="B8" s="29" t="s">
        <v>2408</v>
      </c>
      <c r="C8" s="30" t="s">
        <v>2409</v>
      </c>
      <c r="D8" s="29" t="s">
        <v>2410</v>
      </c>
      <c r="E8" s="14" t="s">
        <v>464</v>
      </c>
      <c r="F8" s="14">
        <v>417</v>
      </c>
      <c r="G8" s="17">
        <v>5</v>
      </c>
      <c r="H8" s="15">
        <f t="shared" si="0"/>
        <v>2085</v>
      </c>
    </row>
    <row r="9" ht="20.1" customHeight="1" spans="1:8">
      <c r="A9" s="11">
        <v>4</v>
      </c>
      <c r="B9" s="29" t="s">
        <v>2411</v>
      </c>
      <c r="C9" s="30" t="s">
        <v>2412</v>
      </c>
      <c r="D9" s="29" t="s">
        <v>2413</v>
      </c>
      <c r="E9" s="14" t="s">
        <v>464</v>
      </c>
      <c r="F9" s="14">
        <v>1011</v>
      </c>
      <c r="G9" s="17">
        <v>5</v>
      </c>
      <c r="H9" s="15">
        <f t="shared" si="0"/>
        <v>5055</v>
      </c>
    </row>
    <row r="10" ht="20.1" customHeight="1" spans="1:8">
      <c r="A10" s="11">
        <v>5</v>
      </c>
      <c r="B10" s="29" t="s">
        <v>2414</v>
      </c>
      <c r="C10" s="30" t="s">
        <v>2415</v>
      </c>
      <c r="D10" s="29" t="s">
        <v>2416</v>
      </c>
      <c r="E10" s="14" t="s">
        <v>464</v>
      </c>
      <c r="F10" s="14">
        <v>120</v>
      </c>
      <c r="G10" s="17">
        <v>4</v>
      </c>
      <c r="H10" s="15">
        <f t="shared" si="0"/>
        <v>480</v>
      </c>
    </row>
    <row r="11" ht="20.1" customHeight="1" spans="1:8">
      <c r="A11" s="11">
        <v>6</v>
      </c>
      <c r="B11" s="29" t="s">
        <v>2417</v>
      </c>
      <c r="C11" s="30" t="s">
        <v>2418</v>
      </c>
      <c r="D11" s="29" t="s">
        <v>2419</v>
      </c>
      <c r="E11" s="11" t="s">
        <v>480</v>
      </c>
      <c r="F11" s="11">
        <v>145</v>
      </c>
      <c r="G11" s="15">
        <v>3</v>
      </c>
      <c r="H11" s="15">
        <f t="shared" si="0"/>
        <v>435</v>
      </c>
    </row>
    <row r="12" ht="20.1" customHeight="1" spans="1:8">
      <c r="A12" s="11">
        <v>7</v>
      </c>
      <c r="B12" s="29" t="s">
        <v>2420</v>
      </c>
      <c r="C12" s="30" t="s">
        <v>2421</v>
      </c>
      <c r="D12" s="29" t="s">
        <v>2422</v>
      </c>
      <c r="E12" s="14" t="s">
        <v>480</v>
      </c>
      <c r="F12" s="14">
        <v>320</v>
      </c>
      <c r="G12" s="17">
        <v>5</v>
      </c>
      <c r="H12" s="15">
        <f t="shared" si="0"/>
        <v>1600</v>
      </c>
    </row>
    <row r="13" ht="20.1" customHeight="1" spans="1:8">
      <c r="A13" s="11">
        <v>8</v>
      </c>
      <c r="B13" s="29" t="s">
        <v>2423</v>
      </c>
      <c r="C13" s="30" t="s">
        <v>2424</v>
      </c>
      <c r="D13" s="29" t="s">
        <v>2425</v>
      </c>
      <c r="E13" s="14" t="s">
        <v>480</v>
      </c>
      <c r="F13" s="14">
        <v>50</v>
      </c>
      <c r="G13" s="17">
        <v>4</v>
      </c>
      <c r="H13" s="15">
        <f t="shared" si="0"/>
        <v>200</v>
      </c>
    </row>
    <row r="14" ht="20.1" customHeight="1" spans="1:8">
      <c r="A14" s="11">
        <v>9</v>
      </c>
      <c r="B14" s="29" t="s">
        <v>2426</v>
      </c>
      <c r="C14" s="30" t="s">
        <v>2427</v>
      </c>
      <c r="D14" s="29" t="s">
        <v>2428</v>
      </c>
      <c r="E14" s="14" t="s">
        <v>480</v>
      </c>
      <c r="F14" s="14">
        <v>90</v>
      </c>
      <c r="G14" s="17">
        <v>3</v>
      </c>
      <c r="H14" s="15">
        <f t="shared" si="0"/>
        <v>270</v>
      </c>
    </row>
    <row r="15" ht="20.1" customHeight="1" spans="1:8">
      <c r="A15" s="11">
        <v>10</v>
      </c>
      <c r="B15" s="29" t="s">
        <v>2429</v>
      </c>
      <c r="C15" s="30" t="s">
        <v>2430</v>
      </c>
      <c r="D15" s="29" t="s">
        <v>2431</v>
      </c>
      <c r="E15" s="14" t="s">
        <v>480</v>
      </c>
      <c r="F15" s="14">
        <v>1388</v>
      </c>
      <c r="G15" s="17">
        <v>5</v>
      </c>
      <c r="H15" s="15">
        <f t="shared" si="0"/>
        <v>6940</v>
      </c>
    </row>
    <row r="16" ht="20.1" customHeight="1" spans="1:8">
      <c r="A16" s="11">
        <v>11</v>
      </c>
      <c r="B16" s="29" t="s">
        <v>2432</v>
      </c>
      <c r="C16" s="30" t="s">
        <v>2406</v>
      </c>
      <c r="D16" s="29" t="s">
        <v>2433</v>
      </c>
      <c r="E16" s="14" t="s">
        <v>480</v>
      </c>
      <c r="F16" s="14">
        <v>70</v>
      </c>
      <c r="G16" s="17">
        <v>3</v>
      </c>
      <c r="H16" s="15">
        <f t="shared" si="0"/>
        <v>210</v>
      </c>
    </row>
    <row r="17" ht="20.1" customHeight="1" spans="1:8">
      <c r="A17" s="11">
        <v>12</v>
      </c>
      <c r="B17" s="29" t="s">
        <v>2434</v>
      </c>
      <c r="C17" s="30" t="s">
        <v>2435</v>
      </c>
      <c r="D17" s="29" t="s">
        <v>2436</v>
      </c>
      <c r="E17" s="14" t="s">
        <v>480</v>
      </c>
      <c r="F17" s="14">
        <v>110</v>
      </c>
      <c r="G17" s="17">
        <v>4</v>
      </c>
      <c r="H17" s="15">
        <f t="shared" si="0"/>
        <v>440</v>
      </c>
    </row>
    <row r="18" ht="20.1" customHeight="1" spans="1:8">
      <c r="A18" s="11">
        <v>13</v>
      </c>
      <c r="B18" s="29" t="s">
        <v>2437</v>
      </c>
      <c r="C18" s="30" t="s">
        <v>2438</v>
      </c>
      <c r="D18" s="29" t="s">
        <v>2439</v>
      </c>
      <c r="E18" s="14" t="s">
        <v>480</v>
      </c>
      <c r="F18" s="14">
        <v>156</v>
      </c>
      <c r="G18" s="17">
        <v>6</v>
      </c>
      <c r="H18" s="15">
        <f t="shared" si="0"/>
        <v>936</v>
      </c>
    </row>
    <row r="19" ht="20.1" customHeight="1" spans="1:8">
      <c r="A19" s="11">
        <v>14</v>
      </c>
      <c r="B19" s="29" t="s">
        <v>2440</v>
      </c>
      <c r="C19" s="30" t="s">
        <v>2441</v>
      </c>
      <c r="D19" s="29" t="s">
        <v>2442</v>
      </c>
      <c r="E19" s="14" t="s">
        <v>480</v>
      </c>
      <c r="F19" s="14">
        <v>134</v>
      </c>
      <c r="G19" s="17">
        <v>5</v>
      </c>
      <c r="H19" s="15">
        <f t="shared" si="0"/>
        <v>670</v>
      </c>
    </row>
    <row r="20" ht="20.1" customHeight="1" spans="1:8">
      <c r="A20" s="11">
        <v>15</v>
      </c>
      <c r="B20" s="29" t="s">
        <v>2443</v>
      </c>
      <c r="C20" s="30" t="s">
        <v>2444</v>
      </c>
      <c r="D20" s="29" t="s">
        <v>2445</v>
      </c>
      <c r="E20" s="14" t="s">
        <v>480</v>
      </c>
      <c r="F20" s="14">
        <v>70</v>
      </c>
      <c r="G20" s="17">
        <v>3</v>
      </c>
      <c r="H20" s="15">
        <f t="shared" si="0"/>
        <v>210</v>
      </c>
    </row>
    <row r="21" ht="20.1" customHeight="1" spans="1:8">
      <c r="A21" s="11">
        <v>16</v>
      </c>
      <c r="B21" s="29" t="s">
        <v>2446</v>
      </c>
      <c r="C21" s="30" t="s">
        <v>2447</v>
      </c>
      <c r="D21" s="29" t="s">
        <v>2448</v>
      </c>
      <c r="E21" s="14" t="s">
        <v>480</v>
      </c>
      <c r="F21" s="14">
        <v>110</v>
      </c>
      <c r="G21" s="17">
        <v>3</v>
      </c>
      <c r="H21" s="15">
        <f t="shared" si="0"/>
        <v>330</v>
      </c>
    </row>
    <row r="22" ht="20.1" customHeight="1" spans="1:8">
      <c r="A22" s="11">
        <v>17</v>
      </c>
      <c r="B22" s="29" t="s">
        <v>2449</v>
      </c>
      <c r="C22" s="30" t="s">
        <v>2450</v>
      </c>
      <c r="D22" s="29" t="s">
        <v>2451</v>
      </c>
      <c r="E22" s="14" t="s">
        <v>480</v>
      </c>
      <c r="F22" s="14">
        <v>277</v>
      </c>
      <c r="G22" s="17">
        <v>6</v>
      </c>
      <c r="H22" s="15">
        <f t="shared" si="0"/>
        <v>1662</v>
      </c>
    </row>
    <row r="23" ht="20.1" customHeight="1" spans="1:8">
      <c r="A23" s="11">
        <v>18</v>
      </c>
      <c r="B23" s="29" t="s">
        <v>2452</v>
      </c>
      <c r="C23" s="30" t="s">
        <v>2453</v>
      </c>
      <c r="D23" s="29" t="s">
        <v>2454</v>
      </c>
      <c r="E23" s="14" t="s">
        <v>480</v>
      </c>
      <c r="F23" s="14">
        <v>200</v>
      </c>
      <c r="G23" s="17">
        <v>3</v>
      </c>
      <c r="H23" s="15">
        <f t="shared" si="0"/>
        <v>600</v>
      </c>
    </row>
    <row r="24" ht="20.1" customHeight="1" spans="1:8">
      <c r="A24" s="11">
        <v>19</v>
      </c>
      <c r="B24" s="29" t="s">
        <v>2455</v>
      </c>
      <c r="C24" s="30" t="s">
        <v>2456</v>
      </c>
      <c r="D24" s="29" t="s">
        <v>2457</v>
      </c>
      <c r="E24" s="14" t="s">
        <v>480</v>
      </c>
      <c r="F24" s="14">
        <v>180</v>
      </c>
      <c r="G24" s="17">
        <v>5</v>
      </c>
      <c r="H24" s="15">
        <f t="shared" si="0"/>
        <v>900</v>
      </c>
    </row>
    <row r="25" ht="20.1" customHeight="1" spans="1:8">
      <c r="A25" s="11">
        <v>20</v>
      </c>
      <c r="B25" s="29" t="s">
        <v>2458</v>
      </c>
      <c r="C25" s="30" t="s">
        <v>2459</v>
      </c>
      <c r="D25" s="29" t="s">
        <v>2460</v>
      </c>
      <c r="E25" s="14" t="s">
        <v>480</v>
      </c>
      <c r="F25" s="14">
        <v>191</v>
      </c>
      <c r="G25" s="17">
        <v>3</v>
      </c>
      <c r="H25" s="15">
        <f t="shared" si="0"/>
        <v>573</v>
      </c>
    </row>
    <row r="26" s="1" customFormat="1" ht="20.1" customHeight="1" spans="1:8">
      <c r="A26" s="11">
        <v>21</v>
      </c>
      <c r="B26" s="29" t="s">
        <v>2461</v>
      </c>
      <c r="C26" s="30" t="s">
        <v>2462</v>
      </c>
      <c r="D26" s="29" t="s">
        <v>2463</v>
      </c>
      <c r="E26" s="14" t="s">
        <v>480</v>
      </c>
      <c r="F26" s="14">
        <v>100</v>
      </c>
      <c r="G26" s="17">
        <v>5</v>
      </c>
      <c r="H26" s="15">
        <f t="shared" si="0"/>
        <v>500</v>
      </c>
    </row>
    <row r="27" s="1" customFormat="1" ht="20.1" customHeight="1" spans="1:8">
      <c r="A27" s="11">
        <v>22</v>
      </c>
      <c r="B27" s="29" t="s">
        <v>2464</v>
      </c>
      <c r="C27" s="30" t="s">
        <v>2465</v>
      </c>
      <c r="D27" s="29" t="s">
        <v>2466</v>
      </c>
      <c r="E27" s="14" t="s">
        <v>480</v>
      </c>
      <c r="F27" s="14">
        <v>281</v>
      </c>
      <c r="G27" s="17">
        <v>4</v>
      </c>
      <c r="H27" s="15">
        <f t="shared" si="0"/>
        <v>1124</v>
      </c>
    </row>
    <row r="28" s="1" customFormat="1" ht="20.1" customHeight="1" spans="1:8">
      <c r="A28" s="11">
        <v>23</v>
      </c>
      <c r="B28" s="29" t="s">
        <v>2467</v>
      </c>
      <c r="C28" s="30" t="s">
        <v>2468</v>
      </c>
      <c r="D28" s="29" t="s">
        <v>2469</v>
      </c>
      <c r="E28" s="11" t="s">
        <v>928</v>
      </c>
      <c r="F28" s="11">
        <v>342</v>
      </c>
      <c r="G28" s="15">
        <v>5</v>
      </c>
      <c r="H28" s="15">
        <f t="shared" si="0"/>
        <v>1710</v>
      </c>
    </row>
    <row r="29" s="1" customFormat="1" ht="20.1" customHeight="1" spans="1:8">
      <c r="A29" s="11">
        <v>24</v>
      </c>
      <c r="B29" s="29" t="s">
        <v>2470</v>
      </c>
      <c r="C29" s="30" t="s">
        <v>2471</v>
      </c>
      <c r="D29" s="29" t="s">
        <v>2472</v>
      </c>
      <c r="E29" s="11" t="s">
        <v>928</v>
      </c>
      <c r="F29" s="11">
        <v>65</v>
      </c>
      <c r="G29" s="15">
        <v>4</v>
      </c>
      <c r="H29" s="15">
        <f t="shared" si="0"/>
        <v>260</v>
      </c>
    </row>
    <row r="30" s="1" customFormat="1" ht="20.1" customHeight="1" spans="1:8">
      <c r="A30" s="11">
        <v>25</v>
      </c>
      <c r="B30" s="29" t="s">
        <v>2473</v>
      </c>
      <c r="C30" s="30" t="s">
        <v>2474</v>
      </c>
      <c r="D30" s="29" t="s">
        <v>2475</v>
      </c>
      <c r="E30" s="14" t="s">
        <v>928</v>
      </c>
      <c r="F30" s="14">
        <v>46</v>
      </c>
      <c r="G30" s="17">
        <v>5</v>
      </c>
      <c r="H30" s="15">
        <f t="shared" si="0"/>
        <v>230</v>
      </c>
    </row>
    <row r="31" s="1" customFormat="1" ht="20.1" customHeight="1" spans="1:8">
      <c r="A31" s="11">
        <v>26</v>
      </c>
      <c r="B31" s="29" t="s">
        <v>2476</v>
      </c>
      <c r="C31" s="30" t="s">
        <v>2477</v>
      </c>
      <c r="D31" s="29" t="s">
        <v>2478</v>
      </c>
      <c r="E31" s="14" t="s">
        <v>928</v>
      </c>
      <c r="F31" s="14">
        <v>70</v>
      </c>
      <c r="G31" s="17">
        <v>6</v>
      </c>
      <c r="H31" s="15">
        <f t="shared" si="0"/>
        <v>420</v>
      </c>
    </row>
    <row r="32" s="1" customFormat="1" ht="20.1" customHeight="1" spans="1:8">
      <c r="A32" s="11">
        <v>27</v>
      </c>
      <c r="B32" s="29" t="s">
        <v>2479</v>
      </c>
      <c r="C32" s="30" t="s">
        <v>2480</v>
      </c>
      <c r="D32" s="29" t="s">
        <v>2481</v>
      </c>
      <c r="E32" s="11" t="s">
        <v>928</v>
      </c>
      <c r="F32" s="11">
        <f>200+325</f>
        <v>525</v>
      </c>
      <c r="G32" s="15">
        <v>6</v>
      </c>
      <c r="H32" s="15">
        <f t="shared" si="0"/>
        <v>3150</v>
      </c>
    </row>
    <row r="33" s="1" customFormat="1" ht="20.1" customHeight="1" spans="1:8">
      <c r="A33" s="11">
        <v>28</v>
      </c>
      <c r="B33" s="29" t="s">
        <v>2482</v>
      </c>
      <c r="C33" s="30" t="s">
        <v>2483</v>
      </c>
      <c r="D33" s="29" t="s">
        <v>2484</v>
      </c>
      <c r="E33" s="14" t="s">
        <v>928</v>
      </c>
      <c r="F33" s="14">
        <v>101</v>
      </c>
      <c r="G33" s="17">
        <v>6</v>
      </c>
      <c r="H33" s="15">
        <f t="shared" si="0"/>
        <v>606</v>
      </c>
    </row>
    <row r="34" s="1" customFormat="1" ht="20.1" customHeight="1" spans="1:8">
      <c r="A34" s="11">
        <v>29</v>
      </c>
      <c r="B34" s="29" t="s">
        <v>2485</v>
      </c>
      <c r="C34" s="30" t="s">
        <v>2486</v>
      </c>
      <c r="D34" s="29" t="s">
        <v>2487</v>
      </c>
      <c r="E34" s="14" t="s">
        <v>928</v>
      </c>
      <c r="F34" s="14">
        <v>105</v>
      </c>
      <c r="G34" s="17">
        <v>7</v>
      </c>
      <c r="H34" s="15">
        <f t="shared" si="0"/>
        <v>735</v>
      </c>
    </row>
    <row r="35" s="1" customFormat="1" ht="20.1" customHeight="1" spans="1:8">
      <c r="A35" s="11">
        <v>30</v>
      </c>
      <c r="B35" s="29" t="s">
        <v>2488</v>
      </c>
      <c r="C35" s="30" t="s">
        <v>2489</v>
      </c>
      <c r="D35" s="29" t="s">
        <v>2490</v>
      </c>
      <c r="E35" s="14" t="s">
        <v>928</v>
      </c>
      <c r="F35" s="14">
        <v>90</v>
      </c>
      <c r="G35" s="17">
        <v>6</v>
      </c>
      <c r="H35" s="15">
        <f t="shared" si="0"/>
        <v>540</v>
      </c>
    </row>
    <row r="36" s="1" customFormat="1" ht="20.1" customHeight="1" spans="1:8">
      <c r="A36" s="11">
        <v>31</v>
      </c>
      <c r="B36" s="29" t="s">
        <v>2491</v>
      </c>
      <c r="C36" s="30" t="s">
        <v>2492</v>
      </c>
      <c r="D36" s="29" t="s">
        <v>2493</v>
      </c>
      <c r="E36" s="14" t="s">
        <v>928</v>
      </c>
      <c r="F36" s="14">
        <v>141</v>
      </c>
      <c r="G36" s="17">
        <v>6</v>
      </c>
      <c r="H36" s="15">
        <f t="shared" si="0"/>
        <v>846</v>
      </c>
    </row>
    <row r="37" s="1" customFormat="1" ht="20.1" customHeight="1" spans="1:8">
      <c r="A37" s="11">
        <v>32</v>
      </c>
      <c r="B37" s="29" t="s">
        <v>2494</v>
      </c>
      <c r="C37" s="30" t="s">
        <v>2495</v>
      </c>
      <c r="D37" s="29" t="s">
        <v>2496</v>
      </c>
      <c r="E37" s="14" t="s">
        <v>928</v>
      </c>
      <c r="F37" s="14">
        <v>140</v>
      </c>
      <c r="G37" s="17">
        <v>5</v>
      </c>
      <c r="H37" s="15">
        <f t="shared" si="0"/>
        <v>700</v>
      </c>
    </row>
    <row r="38" s="1" customFormat="1" ht="20.1" customHeight="1" spans="1:8">
      <c r="A38" s="11">
        <v>33</v>
      </c>
      <c r="B38" s="29" t="s">
        <v>2497</v>
      </c>
      <c r="C38" s="30" t="s">
        <v>2498</v>
      </c>
      <c r="D38" s="29" t="s">
        <v>2499</v>
      </c>
      <c r="E38" s="14" t="s">
        <v>928</v>
      </c>
      <c r="F38" s="14">
        <v>723</v>
      </c>
      <c r="G38" s="17">
        <v>5</v>
      </c>
      <c r="H38" s="15">
        <f t="shared" si="0"/>
        <v>3615</v>
      </c>
    </row>
    <row r="39" s="1" customFormat="1" ht="20.1" customHeight="1" spans="1:8">
      <c r="A39" s="11">
        <v>34</v>
      </c>
      <c r="B39" s="29" t="s">
        <v>2500</v>
      </c>
      <c r="C39" s="30" t="s">
        <v>2501</v>
      </c>
      <c r="D39" s="29" t="s">
        <v>2502</v>
      </c>
      <c r="E39" s="14" t="s">
        <v>928</v>
      </c>
      <c r="F39" s="14">
        <v>216</v>
      </c>
      <c r="G39" s="17">
        <v>10</v>
      </c>
      <c r="H39" s="15">
        <f t="shared" si="0"/>
        <v>2160</v>
      </c>
    </row>
    <row r="40" s="1" customFormat="1" ht="20.1" customHeight="1" spans="1:8">
      <c r="A40" s="11">
        <v>35</v>
      </c>
      <c r="B40" s="29" t="s">
        <v>2503</v>
      </c>
      <c r="C40" s="30" t="s">
        <v>2504</v>
      </c>
      <c r="D40" s="29" t="s">
        <v>2505</v>
      </c>
      <c r="E40" s="14" t="s">
        <v>928</v>
      </c>
      <c r="F40" s="14">
        <v>140</v>
      </c>
      <c r="G40" s="17">
        <v>4</v>
      </c>
      <c r="H40" s="15">
        <f t="shared" si="0"/>
        <v>560</v>
      </c>
    </row>
    <row r="41" s="1" customFormat="1" ht="20.1" customHeight="1" spans="1:8">
      <c r="A41" s="11">
        <v>36</v>
      </c>
      <c r="B41" s="29" t="s">
        <v>2506</v>
      </c>
      <c r="C41" s="30" t="s">
        <v>2507</v>
      </c>
      <c r="D41" s="29" t="s">
        <v>2508</v>
      </c>
      <c r="E41" s="14" t="s">
        <v>928</v>
      </c>
      <c r="F41" s="14">
        <v>327</v>
      </c>
      <c r="G41" s="17">
        <v>5</v>
      </c>
      <c r="H41" s="15">
        <f t="shared" si="0"/>
        <v>1635</v>
      </c>
    </row>
    <row r="42" s="1" customFormat="1" ht="20.1" customHeight="1" spans="1:8">
      <c r="A42" s="11">
        <v>37</v>
      </c>
      <c r="B42" s="29" t="s">
        <v>2509</v>
      </c>
      <c r="C42" s="30" t="s">
        <v>2510</v>
      </c>
      <c r="D42" s="29" t="s">
        <v>2511</v>
      </c>
      <c r="E42" s="14" t="s">
        <v>928</v>
      </c>
      <c r="F42" s="14">
        <v>111</v>
      </c>
      <c r="G42" s="17">
        <v>5</v>
      </c>
      <c r="H42" s="15">
        <f t="shared" si="0"/>
        <v>555</v>
      </c>
    </row>
    <row r="43" s="1" customFormat="1" ht="20.1" customHeight="1" spans="1:8">
      <c r="A43" s="11">
        <v>38</v>
      </c>
      <c r="B43" s="29" t="s">
        <v>2512</v>
      </c>
      <c r="C43" s="30" t="s">
        <v>2513</v>
      </c>
      <c r="D43" s="29" t="s">
        <v>2514</v>
      </c>
      <c r="E43" s="14" t="s">
        <v>928</v>
      </c>
      <c r="F43" s="14">
        <v>281</v>
      </c>
      <c r="G43" s="17">
        <v>5</v>
      </c>
      <c r="H43" s="15">
        <f t="shared" si="0"/>
        <v>1405</v>
      </c>
    </row>
    <row r="44" s="1" customFormat="1" ht="20.1" customHeight="1" spans="1:8">
      <c r="A44" s="11">
        <v>39</v>
      </c>
      <c r="B44" s="29" t="s">
        <v>2515</v>
      </c>
      <c r="C44" s="30" t="s">
        <v>2516</v>
      </c>
      <c r="D44" s="29" t="s">
        <v>2517</v>
      </c>
      <c r="E44" s="14" t="s">
        <v>928</v>
      </c>
      <c r="F44" s="14">
        <v>90</v>
      </c>
      <c r="G44" s="17">
        <v>4</v>
      </c>
      <c r="H44" s="15">
        <f t="shared" si="0"/>
        <v>360</v>
      </c>
    </row>
    <row r="45" s="1" customFormat="1" ht="20.1" customHeight="1" spans="1:8">
      <c r="A45" s="11">
        <v>40</v>
      </c>
      <c r="B45" s="29" t="s">
        <v>2518</v>
      </c>
      <c r="C45" s="30" t="s">
        <v>2519</v>
      </c>
      <c r="D45" s="29" t="s">
        <v>2520</v>
      </c>
      <c r="E45" s="14" t="s">
        <v>928</v>
      </c>
      <c r="F45" s="14">
        <v>170</v>
      </c>
      <c r="G45" s="17">
        <v>5</v>
      </c>
      <c r="H45" s="15">
        <f t="shared" si="0"/>
        <v>850</v>
      </c>
    </row>
    <row r="46" s="1" customFormat="1" ht="20.1" customHeight="1" spans="1:8">
      <c r="A46" s="11">
        <v>41</v>
      </c>
      <c r="B46" s="29" t="s">
        <v>2521</v>
      </c>
      <c r="C46" s="30" t="s">
        <v>2522</v>
      </c>
      <c r="D46" s="29" t="s">
        <v>2523</v>
      </c>
      <c r="E46" s="14" t="s">
        <v>928</v>
      </c>
      <c r="F46" s="14">
        <v>170</v>
      </c>
      <c r="G46" s="17">
        <v>4</v>
      </c>
      <c r="H46" s="15">
        <f t="shared" si="0"/>
        <v>680</v>
      </c>
    </row>
    <row r="47" s="1" customFormat="1" ht="23" customHeight="1" spans="1:8">
      <c r="A47" s="11">
        <v>42</v>
      </c>
      <c r="B47" s="29" t="s">
        <v>2524</v>
      </c>
      <c r="C47" s="30" t="s">
        <v>2525</v>
      </c>
      <c r="D47" s="29" t="s">
        <v>2526</v>
      </c>
      <c r="E47" s="14" t="s">
        <v>928</v>
      </c>
      <c r="F47" s="14">
        <v>125</v>
      </c>
      <c r="G47" s="17">
        <v>5</v>
      </c>
      <c r="H47" s="15">
        <f t="shared" si="0"/>
        <v>625</v>
      </c>
    </row>
    <row r="48" s="1" customFormat="1" ht="20.1" customHeight="1" spans="1:8">
      <c r="A48" s="11">
        <v>43</v>
      </c>
      <c r="B48" s="29" t="s">
        <v>2527</v>
      </c>
      <c r="C48" s="30" t="s">
        <v>2528</v>
      </c>
      <c r="D48" s="29" t="s">
        <v>2529</v>
      </c>
      <c r="E48" s="14" t="s">
        <v>928</v>
      </c>
      <c r="F48" s="14">
        <v>135</v>
      </c>
      <c r="G48" s="17">
        <v>6</v>
      </c>
      <c r="H48" s="15">
        <f t="shared" si="0"/>
        <v>810</v>
      </c>
    </row>
    <row r="49" s="1" customFormat="1" ht="20.1" customHeight="1" spans="1:8">
      <c r="A49" s="11">
        <v>44</v>
      </c>
      <c r="B49" s="29" t="s">
        <v>2530</v>
      </c>
      <c r="C49" s="30" t="s">
        <v>2531</v>
      </c>
      <c r="D49" s="29" t="s">
        <v>2532</v>
      </c>
      <c r="E49" s="14" t="s">
        <v>928</v>
      </c>
      <c r="F49" s="14">
        <v>187</v>
      </c>
      <c r="G49" s="17">
        <v>5</v>
      </c>
      <c r="H49" s="15">
        <f t="shared" si="0"/>
        <v>935</v>
      </c>
    </row>
    <row r="50" s="1" customFormat="1" ht="20.1" customHeight="1" spans="1:8">
      <c r="A50" s="11">
        <v>45</v>
      </c>
      <c r="B50" s="29" t="s">
        <v>2533</v>
      </c>
      <c r="C50" s="30" t="s">
        <v>2534</v>
      </c>
      <c r="D50" s="29" t="s">
        <v>2535</v>
      </c>
      <c r="E50" s="14" t="s">
        <v>928</v>
      </c>
      <c r="F50" s="14">
        <v>230</v>
      </c>
      <c r="G50" s="17">
        <v>6</v>
      </c>
      <c r="H50" s="15">
        <f t="shared" si="0"/>
        <v>1380</v>
      </c>
    </row>
    <row r="51" s="1" customFormat="1" ht="20.1" customHeight="1" spans="1:8">
      <c r="A51" s="11">
        <v>46</v>
      </c>
      <c r="B51" s="29" t="s">
        <v>2536</v>
      </c>
      <c r="C51" s="30" t="s">
        <v>2537</v>
      </c>
      <c r="D51" s="29" t="s">
        <v>2538</v>
      </c>
      <c r="E51" s="14" t="s">
        <v>928</v>
      </c>
      <c r="F51" s="14">
        <f>150+210</f>
        <v>360</v>
      </c>
      <c r="G51" s="17">
        <v>5</v>
      </c>
      <c r="H51" s="15">
        <f t="shared" si="0"/>
        <v>1800</v>
      </c>
    </row>
    <row r="52" s="1" customFormat="1" ht="20.1" customHeight="1" spans="1:8">
      <c r="A52" s="11">
        <v>47</v>
      </c>
      <c r="B52" s="29" t="s">
        <v>2539</v>
      </c>
      <c r="C52" s="30" t="s">
        <v>2540</v>
      </c>
      <c r="D52" s="29" t="s">
        <v>2541</v>
      </c>
      <c r="E52" s="14" t="s">
        <v>928</v>
      </c>
      <c r="F52" s="14">
        <v>580</v>
      </c>
      <c r="G52" s="17">
        <v>7</v>
      </c>
      <c r="H52" s="15">
        <f t="shared" si="0"/>
        <v>4060</v>
      </c>
    </row>
    <row r="53" s="1" customFormat="1" ht="20.1" customHeight="1" spans="1:8">
      <c r="A53" s="11">
        <v>48</v>
      </c>
      <c r="B53" s="40" t="s">
        <v>2542</v>
      </c>
      <c r="C53" s="41" t="s">
        <v>2543</v>
      </c>
      <c r="D53" s="42" t="s">
        <v>1015</v>
      </c>
      <c r="E53" s="14" t="s">
        <v>928</v>
      </c>
      <c r="F53" s="14">
        <v>198</v>
      </c>
      <c r="G53" s="17">
        <v>4</v>
      </c>
      <c r="H53" s="15">
        <f t="shared" si="0"/>
        <v>792</v>
      </c>
    </row>
    <row r="54" s="1" customFormat="1" ht="20.1" customHeight="1" spans="1:8">
      <c r="A54" s="11">
        <v>49</v>
      </c>
      <c r="B54" s="29" t="s">
        <v>2544</v>
      </c>
      <c r="C54" s="30" t="s">
        <v>2545</v>
      </c>
      <c r="D54" s="29" t="s">
        <v>2546</v>
      </c>
      <c r="E54" s="14" t="s">
        <v>928</v>
      </c>
      <c r="F54" s="14">
        <v>606</v>
      </c>
      <c r="G54" s="17">
        <v>6</v>
      </c>
      <c r="H54" s="15">
        <f t="shared" si="0"/>
        <v>3636</v>
      </c>
    </row>
    <row r="55" ht="23" customHeight="1" spans="1:8">
      <c r="A55" s="19" t="s">
        <v>238</v>
      </c>
      <c r="B55" s="19"/>
      <c r="C55" s="19"/>
      <c r="D55" s="19"/>
      <c r="E55" s="19"/>
      <c r="F55" s="20">
        <f>SUM(F6:F54)</f>
        <v>12585</v>
      </c>
      <c r="G55" s="21">
        <f>AVERAGE(G6:G54)</f>
        <v>4.89795918367347</v>
      </c>
      <c r="H55" s="22">
        <f>SUM(H6:H54)</f>
        <v>64430</v>
      </c>
    </row>
  </sheetData>
  <autoFilter ref="A5:H55">
    <sortState ref="A5:H55">
      <sortCondition ref="E5:E94"/>
    </sortState>
    <extLst/>
  </autoFilter>
  <mergeCells count="6">
    <mergeCell ref="A1:H1"/>
    <mergeCell ref="A2:H2"/>
    <mergeCell ref="A3:H3"/>
    <mergeCell ref="A4:E4"/>
    <mergeCell ref="F4:H4"/>
    <mergeCell ref="A55:E55"/>
  </mergeCells>
  <printOptions horizontalCentered="1"/>
  <pageMargins left="0" right="0" top="0" bottom="0" header="0" footer="0"/>
  <pageSetup paperSize="9" scale="61" firstPageNumber="0" orientation="portrait" useFirstPageNumber="1" horizontalDpi="300" verticalDpi="300"/>
  <headerFooter/>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89"/>
  <sheetViews>
    <sheetView view="pageBreakPreview" zoomScale="75" zoomScaleNormal="100" topLeftCell="A71" workbookViewId="0">
      <selection activeCell="A1" sqref="A1:H1"/>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2547</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4" customHeight="1" spans="1:8">
      <c r="A6" s="11">
        <v>1</v>
      </c>
      <c r="B6" s="12" t="s">
        <v>2548</v>
      </c>
      <c r="C6" s="13" t="s">
        <v>2549</v>
      </c>
      <c r="D6" s="12" t="s">
        <v>2550</v>
      </c>
      <c r="E6" s="11" t="s">
        <v>2551</v>
      </c>
      <c r="F6" s="11">
        <v>295</v>
      </c>
      <c r="G6" s="15">
        <v>4</v>
      </c>
      <c r="H6" s="15">
        <f t="shared" ref="H6:H69" si="0">F6*G6</f>
        <v>1180</v>
      </c>
    </row>
    <row r="7" ht="20.1" customHeight="1" spans="1:8">
      <c r="A7" s="11">
        <v>2</v>
      </c>
      <c r="B7" s="12" t="s">
        <v>2552</v>
      </c>
      <c r="C7" s="13" t="s">
        <v>2553</v>
      </c>
      <c r="D7" s="12" t="s">
        <v>2554</v>
      </c>
      <c r="E7" s="11" t="s">
        <v>464</v>
      </c>
      <c r="F7" s="11">
        <v>935</v>
      </c>
      <c r="G7" s="15">
        <v>4</v>
      </c>
      <c r="H7" s="15">
        <f t="shared" si="0"/>
        <v>3740</v>
      </c>
    </row>
    <row r="8" ht="20.1" customHeight="1" spans="1:8">
      <c r="A8" s="11">
        <v>3</v>
      </c>
      <c r="B8" s="12" t="s">
        <v>2555</v>
      </c>
      <c r="C8" s="13" t="s">
        <v>2556</v>
      </c>
      <c r="D8" s="12" t="s">
        <v>2557</v>
      </c>
      <c r="E8" s="11" t="s">
        <v>464</v>
      </c>
      <c r="F8" s="11">
        <f>245.4+120.06</f>
        <v>365.46</v>
      </c>
      <c r="G8" s="15">
        <v>4</v>
      </c>
      <c r="H8" s="15">
        <f t="shared" si="0"/>
        <v>1461.84</v>
      </c>
    </row>
    <row r="9" ht="20.1" customHeight="1" spans="1:8">
      <c r="A9" s="11">
        <v>4</v>
      </c>
      <c r="B9" s="12" t="s">
        <v>2558</v>
      </c>
      <c r="C9" s="13" t="s">
        <v>2559</v>
      </c>
      <c r="D9" s="12" t="s">
        <v>2560</v>
      </c>
      <c r="E9" s="14" t="s">
        <v>464</v>
      </c>
      <c r="F9" s="14">
        <v>90</v>
      </c>
      <c r="G9" s="17">
        <v>5</v>
      </c>
      <c r="H9" s="15">
        <f t="shared" si="0"/>
        <v>450</v>
      </c>
    </row>
    <row r="10" ht="20.1" customHeight="1" spans="1:8">
      <c r="A10" s="11">
        <v>5</v>
      </c>
      <c r="B10" s="12" t="s">
        <v>2561</v>
      </c>
      <c r="C10" s="13" t="s">
        <v>2562</v>
      </c>
      <c r="D10" s="12" t="s">
        <v>2563</v>
      </c>
      <c r="E10" s="14" t="s">
        <v>1975</v>
      </c>
      <c r="F10" s="14">
        <f>300+220+75</f>
        <v>595</v>
      </c>
      <c r="G10" s="17">
        <v>4</v>
      </c>
      <c r="H10" s="15">
        <f t="shared" si="0"/>
        <v>2380</v>
      </c>
    </row>
    <row r="11" ht="20.1" customHeight="1" spans="1:8">
      <c r="A11" s="11">
        <v>6</v>
      </c>
      <c r="B11" s="12" t="s">
        <v>2564</v>
      </c>
      <c r="C11" s="13" t="s">
        <v>2565</v>
      </c>
      <c r="D11" s="12" t="s">
        <v>2566</v>
      </c>
      <c r="E11" s="14" t="s">
        <v>1975</v>
      </c>
      <c r="F11" s="14">
        <v>180</v>
      </c>
      <c r="G11" s="17">
        <v>4.5</v>
      </c>
      <c r="H11" s="15">
        <f t="shared" si="0"/>
        <v>810</v>
      </c>
    </row>
    <row r="12" ht="20.1" customHeight="1" spans="1:8">
      <c r="A12" s="11">
        <v>7</v>
      </c>
      <c r="B12" s="12" t="s">
        <v>2539</v>
      </c>
      <c r="C12" s="13" t="s">
        <v>2540</v>
      </c>
      <c r="D12" s="12" t="s">
        <v>2567</v>
      </c>
      <c r="E12" s="14" t="s">
        <v>464</v>
      </c>
      <c r="F12" s="14">
        <v>575</v>
      </c>
      <c r="G12" s="17">
        <v>6</v>
      </c>
      <c r="H12" s="15">
        <f t="shared" si="0"/>
        <v>3450</v>
      </c>
    </row>
    <row r="13" ht="20.1" customHeight="1" spans="1:8">
      <c r="A13" s="11">
        <v>8</v>
      </c>
      <c r="B13" s="12" t="s">
        <v>2568</v>
      </c>
      <c r="C13" s="13" t="s">
        <v>1555</v>
      </c>
      <c r="D13" s="12" t="s">
        <v>2569</v>
      </c>
      <c r="E13" s="14" t="s">
        <v>464</v>
      </c>
      <c r="F13" s="14">
        <v>275</v>
      </c>
      <c r="G13" s="17">
        <v>4.5</v>
      </c>
      <c r="H13" s="15">
        <f t="shared" si="0"/>
        <v>1237.5</v>
      </c>
    </row>
    <row r="14" ht="20.1" customHeight="1" spans="1:8">
      <c r="A14" s="11">
        <v>9</v>
      </c>
      <c r="B14" s="12" t="s">
        <v>2570</v>
      </c>
      <c r="C14" s="13" t="s">
        <v>2571</v>
      </c>
      <c r="D14" s="12" t="s">
        <v>2572</v>
      </c>
      <c r="E14" s="11" t="s">
        <v>480</v>
      </c>
      <c r="F14" s="11">
        <v>187</v>
      </c>
      <c r="G14" s="15">
        <v>4</v>
      </c>
      <c r="H14" s="15">
        <f t="shared" si="0"/>
        <v>748</v>
      </c>
    </row>
    <row r="15" ht="20.1" customHeight="1" spans="1:8">
      <c r="A15" s="11">
        <v>10</v>
      </c>
      <c r="B15" s="12" t="s">
        <v>2573</v>
      </c>
      <c r="C15" s="13" t="s">
        <v>2574</v>
      </c>
      <c r="D15" s="12" t="s">
        <v>2575</v>
      </c>
      <c r="E15" s="11" t="s">
        <v>480</v>
      </c>
      <c r="F15" s="11">
        <v>90</v>
      </c>
      <c r="G15" s="15">
        <v>4</v>
      </c>
      <c r="H15" s="15">
        <f t="shared" si="0"/>
        <v>360</v>
      </c>
    </row>
    <row r="16" ht="20.1" customHeight="1" spans="1:8">
      <c r="A16" s="11">
        <v>11</v>
      </c>
      <c r="B16" s="12" t="s">
        <v>2576</v>
      </c>
      <c r="C16" s="13" t="s">
        <v>2577</v>
      </c>
      <c r="D16" s="12" t="s">
        <v>2578</v>
      </c>
      <c r="E16" s="11" t="s">
        <v>480</v>
      </c>
      <c r="F16" s="11">
        <v>112</v>
      </c>
      <c r="G16" s="15">
        <v>6</v>
      </c>
      <c r="H16" s="15">
        <f t="shared" si="0"/>
        <v>672</v>
      </c>
    </row>
    <row r="17" ht="20.1" customHeight="1" spans="1:8">
      <c r="A17" s="11">
        <v>12</v>
      </c>
      <c r="B17" s="12" t="s">
        <v>2579</v>
      </c>
      <c r="C17" s="13" t="s">
        <v>2580</v>
      </c>
      <c r="D17" s="12" t="s">
        <v>2581</v>
      </c>
      <c r="E17" s="11" t="s">
        <v>480</v>
      </c>
      <c r="F17" s="11">
        <v>275</v>
      </c>
      <c r="G17" s="15">
        <v>4</v>
      </c>
      <c r="H17" s="15">
        <f t="shared" si="0"/>
        <v>1100</v>
      </c>
    </row>
    <row r="18" ht="20.1" customHeight="1" spans="1:8">
      <c r="A18" s="11">
        <v>13</v>
      </c>
      <c r="B18" s="12" t="s">
        <v>2582</v>
      </c>
      <c r="C18" s="13" t="s">
        <v>2583</v>
      </c>
      <c r="D18" s="12" t="s">
        <v>2584</v>
      </c>
      <c r="E18" s="11" t="s">
        <v>480</v>
      </c>
      <c r="F18" s="11">
        <v>144</v>
      </c>
      <c r="G18" s="15">
        <v>4</v>
      </c>
      <c r="H18" s="15">
        <f t="shared" si="0"/>
        <v>576</v>
      </c>
    </row>
    <row r="19" ht="20.1" customHeight="1" spans="1:8">
      <c r="A19" s="11">
        <v>14</v>
      </c>
      <c r="B19" s="12" t="s">
        <v>2585</v>
      </c>
      <c r="C19" s="13" t="s">
        <v>2586</v>
      </c>
      <c r="D19" s="12" t="s">
        <v>2587</v>
      </c>
      <c r="E19" s="11" t="s">
        <v>480</v>
      </c>
      <c r="F19" s="11">
        <v>87</v>
      </c>
      <c r="G19" s="15">
        <v>4</v>
      </c>
      <c r="H19" s="15">
        <f t="shared" si="0"/>
        <v>348</v>
      </c>
    </row>
    <row r="20" ht="20.1" customHeight="1" spans="1:8">
      <c r="A20" s="11">
        <v>15</v>
      </c>
      <c r="B20" s="12" t="s">
        <v>2588</v>
      </c>
      <c r="C20" s="36" t="s">
        <v>2589</v>
      </c>
      <c r="D20" s="12" t="s">
        <v>2590</v>
      </c>
      <c r="E20" s="11" t="s">
        <v>480</v>
      </c>
      <c r="F20" s="11">
        <v>168</v>
      </c>
      <c r="G20" s="15">
        <v>4</v>
      </c>
      <c r="H20" s="15">
        <f t="shared" si="0"/>
        <v>672</v>
      </c>
    </row>
    <row r="21" ht="20.1" customHeight="1" spans="1:8">
      <c r="A21" s="11">
        <v>16</v>
      </c>
      <c r="B21" s="12" t="s">
        <v>2591</v>
      </c>
      <c r="C21" s="13" t="s">
        <v>2592</v>
      </c>
      <c r="D21" s="12" t="s">
        <v>2593</v>
      </c>
      <c r="E21" s="11" t="s">
        <v>480</v>
      </c>
      <c r="F21" s="11">
        <f>920.54+86.54+58.26+185</f>
        <v>1250.34</v>
      </c>
      <c r="G21" s="15">
        <v>3</v>
      </c>
      <c r="H21" s="15">
        <f t="shared" si="0"/>
        <v>3751.02</v>
      </c>
    </row>
    <row r="22" ht="20.1" customHeight="1" spans="1:8">
      <c r="A22" s="11">
        <v>17</v>
      </c>
      <c r="B22" s="12" t="s">
        <v>2594</v>
      </c>
      <c r="C22" s="13" t="s">
        <v>2595</v>
      </c>
      <c r="D22" s="12" t="s">
        <v>2596</v>
      </c>
      <c r="E22" s="14" t="s">
        <v>480</v>
      </c>
      <c r="F22" s="14">
        <v>70</v>
      </c>
      <c r="G22" s="17">
        <v>5</v>
      </c>
      <c r="H22" s="15">
        <f t="shared" si="0"/>
        <v>350</v>
      </c>
    </row>
    <row r="23" ht="20.1" customHeight="1" spans="1:8">
      <c r="A23" s="11">
        <v>18</v>
      </c>
      <c r="B23" s="12" t="s">
        <v>2597</v>
      </c>
      <c r="C23" s="13" t="s">
        <v>2598</v>
      </c>
      <c r="D23" s="12" t="s">
        <v>2599</v>
      </c>
      <c r="E23" s="14" t="s">
        <v>480</v>
      </c>
      <c r="F23" s="14">
        <v>80</v>
      </c>
      <c r="G23" s="17">
        <v>3</v>
      </c>
      <c r="H23" s="15">
        <f t="shared" si="0"/>
        <v>240</v>
      </c>
    </row>
    <row r="24" s="1" customFormat="1" ht="20.1" customHeight="1" spans="1:8">
      <c r="A24" s="11">
        <v>19</v>
      </c>
      <c r="B24" s="12" t="s">
        <v>2600</v>
      </c>
      <c r="C24" s="13" t="s">
        <v>2601</v>
      </c>
      <c r="D24" s="12" t="s">
        <v>2602</v>
      </c>
      <c r="E24" s="14" t="s">
        <v>480</v>
      </c>
      <c r="F24" s="14">
        <v>130</v>
      </c>
      <c r="G24" s="17">
        <v>4</v>
      </c>
      <c r="H24" s="15">
        <f t="shared" si="0"/>
        <v>520</v>
      </c>
    </row>
    <row r="25" s="1" customFormat="1" ht="20.1" customHeight="1" spans="1:8">
      <c r="A25" s="11">
        <v>20</v>
      </c>
      <c r="B25" s="12" t="s">
        <v>2603</v>
      </c>
      <c r="C25" s="13" t="s">
        <v>2604</v>
      </c>
      <c r="D25" s="12" t="s">
        <v>2605</v>
      </c>
      <c r="E25" s="14" t="s">
        <v>480</v>
      </c>
      <c r="F25" s="14">
        <v>50</v>
      </c>
      <c r="G25" s="17">
        <v>3</v>
      </c>
      <c r="H25" s="15">
        <f t="shared" si="0"/>
        <v>150</v>
      </c>
    </row>
    <row r="26" s="1" customFormat="1" ht="20.1" customHeight="1" spans="1:8">
      <c r="A26" s="11">
        <v>21</v>
      </c>
      <c r="B26" s="12" t="s">
        <v>2606</v>
      </c>
      <c r="C26" s="13" t="s">
        <v>2607</v>
      </c>
      <c r="D26" s="12" t="s">
        <v>2608</v>
      </c>
      <c r="E26" s="14" t="s">
        <v>480</v>
      </c>
      <c r="F26" s="14">
        <v>60</v>
      </c>
      <c r="G26" s="17">
        <v>3</v>
      </c>
      <c r="H26" s="15">
        <f t="shared" si="0"/>
        <v>180</v>
      </c>
    </row>
    <row r="27" s="1" customFormat="1" ht="20.1" customHeight="1" spans="1:8">
      <c r="A27" s="11">
        <v>22</v>
      </c>
      <c r="B27" s="12" t="s">
        <v>2609</v>
      </c>
      <c r="C27" s="13" t="s">
        <v>2610</v>
      </c>
      <c r="D27" s="12" t="s">
        <v>2611</v>
      </c>
      <c r="E27" s="14" t="s">
        <v>480</v>
      </c>
      <c r="F27" s="14">
        <v>276</v>
      </c>
      <c r="G27" s="17">
        <v>4</v>
      </c>
      <c r="H27" s="15">
        <f t="shared" si="0"/>
        <v>1104</v>
      </c>
    </row>
    <row r="28" s="1" customFormat="1" ht="20.1" customHeight="1" spans="1:8">
      <c r="A28" s="11">
        <v>23</v>
      </c>
      <c r="B28" s="12" t="s">
        <v>2612</v>
      </c>
      <c r="C28" s="13" t="s">
        <v>2613</v>
      </c>
      <c r="D28" s="12" t="s">
        <v>2614</v>
      </c>
      <c r="E28" s="14" t="s">
        <v>480</v>
      </c>
      <c r="F28" s="14">
        <v>120</v>
      </c>
      <c r="G28" s="17">
        <v>4</v>
      </c>
      <c r="H28" s="15">
        <f t="shared" si="0"/>
        <v>480</v>
      </c>
    </row>
    <row r="29" s="1" customFormat="1" ht="20.1" customHeight="1" spans="1:8">
      <c r="A29" s="11">
        <v>24</v>
      </c>
      <c r="B29" s="12" t="s">
        <v>2615</v>
      </c>
      <c r="C29" s="13" t="s">
        <v>2616</v>
      </c>
      <c r="D29" s="12" t="s">
        <v>2617</v>
      </c>
      <c r="E29" s="14" t="s">
        <v>480</v>
      </c>
      <c r="F29" s="14">
        <v>64</v>
      </c>
      <c r="G29" s="17">
        <v>4</v>
      </c>
      <c r="H29" s="15">
        <f t="shared" si="0"/>
        <v>256</v>
      </c>
    </row>
    <row r="30" s="1" customFormat="1" ht="20.1" customHeight="1" spans="1:8">
      <c r="A30" s="11">
        <v>25</v>
      </c>
      <c r="B30" s="12" t="s">
        <v>2618</v>
      </c>
      <c r="C30" s="13" t="s">
        <v>2619</v>
      </c>
      <c r="D30" s="12" t="s">
        <v>2620</v>
      </c>
      <c r="E30" s="14" t="s">
        <v>480</v>
      </c>
      <c r="F30" s="14">
        <v>164</v>
      </c>
      <c r="G30" s="17">
        <v>5</v>
      </c>
      <c r="H30" s="15">
        <f t="shared" si="0"/>
        <v>820</v>
      </c>
    </row>
    <row r="31" s="1" customFormat="1" ht="20.1" customHeight="1" spans="1:8">
      <c r="A31" s="11">
        <v>26</v>
      </c>
      <c r="B31" s="12" t="s">
        <v>2621</v>
      </c>
      <c r="C31" s="13" t="s">
        <v>2622</v>
      </c>
      <c r="D31" s="12" t="s">
        <v>2623</v>
      </c>
      <c r="E31" s="14" t="s">
        <v>480</v>
      </c>
      <c r="F31" s="14">
        <v>140</v>
      </c>
      <c r="G31" s="17">
        <v>5</v>
      </c>
      <c r="H31" s="15">
        <f t="shared" si="0"/>
        <v>700</v>
      </c>
    </row>
    <row r="32" s="1" customFormat="1" ht="20.1" customHeight="1" spans="1:8">
      <c r="A32" s="11">
        <v>27</v>
      </c>
      <c r="B32" s="12" t="s">
        <v>2624</v>
      </c>
      <c r="C32" s="13" t="s">
        <v>2625</v>
      </c>
      <c r="D32" s="12" t="s">
        <v>2626</v>
      </c>
      <c r="E32" s="14" t="s">
        <v>480</v>
      </c>
      <c r="F32" s="14">
        <v>230</v>
      </c>
      <c r="G32" s="17">
        <v>4.5</v>
      </c>
      <c r="H32" s="15">
        <f t="shared" si="0"/>
        <v>1035</v>
      </c>
    </row>
    <row r="33" s="1" customFormat="1" ht="20.1" customHeight="1" spans="1:8">
      <c r="A33" s="11">
        <v>28</v>
      </c>
      <c r="B33" s="12" t="s">
        <v>2627</v>
      </c>
      <c r="C33" s="13" t="s">
        <v>2628</v>
      </c>
      <c r="D33" s="12" t="s">
        <v>2629</v>
      </c>
      <c r="E33" s="14" t="s">
        <v>480</v>
      </c>
      <c r="F33" s="14">
        <v>65</v>
      </c>
      <c r="G33" s="17">
        <v>3</v>
      </c>
      <c r="H33" s="15">
        <f t="shared" si="0"/>
        <v>195</v>
      </c>
    </row>
    <row r="34" s="1" customFormat="1" ht="20.1" customHeight="1" spans="1:8">
      <c r="A34" s="11">
        <v>29</v>
      </c>
      <c r="B34" s="12" t="s">
        <v>2630</v>
      </c>
      <c r="C34" s="13" t="s">
        <v>2631</v>
      </c>
      <c r="D34" s="12" t="s">
        <v>2632</v>
      </c>
      <c r="E34" s="14" t="s">
        <v>480</v>
      </c>
      <c r="F34" s="14">
        <v>150</v>
      </c>
      <c r="G34" s="17">
        <v>3</v>
      </c>
      <c r="H34" s="15">
        <f t="shared" si="0"/>
        <v>450</v>
      </c>
    </row>
    <row r="35" s="1" customFormat="1" ht="20.1" customHeight="1" spans="1:8">
      <c r="A35" s="11">
        <v>30</v>
      </c>
      <c r="B35" s="12" t="s">
        <v>2633</v>
      </c>
      <c r="C35" s="13" t="s">
        <v>2634</v>
      </c>
      <c r="D35" s="12" t="s">
        <v>2635</v>
      </c>
      <c r="E35" s="14" t="s">
        <v>480</v>
      </c>
      <c r="F35" s="14">
        <v>85</v>
      </c>
      <c r="G35" s="17">
        <v>3</v>
      </c>
      <c r="H35" s="15">
        <f t="shared" si="0"/>
        <v>255</v>
      </c>
    </row>
    <row r="36" s="1" customFormat="1" ht="20.1" customHeight="1" spans="1:8">
      <c r="A36" s="11">
        <v>31</v>
      </c>
      <c r="B36" s="12" t="s">
        <v>2636</v>
      </c>
      <c r="C36" s="13" t="s">
        <v>2637</v>
      </c>
      <c r="D36" s="12" t="s">
        <v>2638</v>
      </c>
      <c r="E36" s="14" t="s">
        <v>480</v>
      </c>
      <c r="F36" s="14">
        <v>100</v>
      </c>
      <c r="G36" s="17">
        <v>3</v>
      </c>
      <c r="H36" s="15">
        <f t="shared" si="0"/>
        <v>300</v>
      </c>
    </row>
    <row r="37" s="1" customFormat="1" ht="20.1" customHeight="1" spans="1:8">
      <c r="A37" s="11">
        <v>32</v>
      </c>
      <c r="B37" s="12" t="s">
        <v>2639</v>
      </c>
      <c r="C37" s="13" t="s">
        <v>2640</v>
      </c>
      <c r="D37" s="12" t="s">
        <v>2641</v>
      </c>
      <c r="E37" s="14" t="s">
        <v>480</v>
      </c>
      <c r="F37" s="14">
        <v>100</v>
      </c>
      <c r="G37" s="17">
        <v>3</v>
      </c>
      <c r="H37" s="15">
        <f t="shared" si="0"/>
        <v>300</v>
      </c>
    </row>
    <row r="38" s="1" customFormat="1" ht="20.1" customHeight="1" spans="1:8">
      <c r="A38" s="11">
        <v>33</v>
      </c>
      <c r="B38" s="12" t="s">
        <v>2642</v>
      </c>
      <c r="C38" s="13" t="s">
        <v>2643</v>
      </c>
      <c r="D38" s="12" t="s">
        <v>2644</v>
      </c>
      <c r="E38" s="14" t="s">
        <v>480</v>
      </c>
      <c r="F38" s="14">
        <v>230</v>
      </c>
      <c r="G38" s="17">
        <v>4</v>
      </c>
      <c r="H38" s="15">
        <f t="shared" si="0"/>
        <v>920</v>
      </c>
    </row>
    <row r="39" s="1" customFormat="1" ht="20.1" customHeight="1" spans="1:8">
      <c r="A39" s="11">
        <v>34</v>
      </c>
      <c r="B39" s="12" t="s">
        <v>2645</v>
      </c>
      <c r="C39" s="13" t="s">
        <v>2646</v>
      </c>
      <c r="D39" s="12" t="s">
        <v>2647</v>
      </c>
      <c r="E39" s="14" t="s">
        <v>480</v>
      </c>
      <c r="F39" s="14">
        <v>100</v>
      </c>
      <c r="G39" s="17">
        <v>3</v>
      </c>
      <c r="H39" s="15">
        <f t="shared" si="0"/>
        <v>300</v>
      </c>
    </row>
    <row r="40" s="1" customFormat="1" ht="20.1" customHeight="1" spans="1:8">
      <c r="A40" s="11">
        <v>35</v>
      </c>
      <c r="B40" s="12" t="s">
        <v>2648</v>
      </c>
      <c r="C40" s="13" t="s">
        <v>2649</v>
      </c>
      <c r="D40" s="12" t="s">
        <v>2650</v>
      </c>
      <c r="E40" s="14" t="s">
        <v>480</v>
      </c>
      <c r="F40" s="14">
        <v>115</v>
      </c>
      <c r="G40" s="17">
        <v>3</v>
      </c>
      <c r="H40" s="15">
        <f t="shared" si="0"/>
        <v>345</v>
      </c>
    </row>
    <row r="41" s="1" customFormat="1" ht="20.1" customHeight="1" spans="1:8">
      <c r="A41" s="11">
        <v>36</v>
      </c>
      <c r="B41" s="12" t="s">
        <v>2651</v>
      </c>
      <c r="C41" s="13" t="s">
        <v>2652</v>
      </c>
      <c r="D41" s="12" t="s">
        <v>2653</v>
      </c>
      <c r="E41" s="14" t="s">
        <v>480</v>
      </c>
      <c r="F41" s="14">
        <v>80</v>
      </c>
      <c r="G41" s="17">
        <v>3</v>
      </c>
      <c r="H41" s="15">
        <f t="shared" si="0"/>
        <v>240</v>
      </c>
    </row>
    <row r="42" s="1" customFormat="1" ht="20.1" customHeight="1" spans="1:8">
      <c r="A42" s="11">
        <v>37</v>
      </c>
      <c r="B42" s="12" t="s">
        <v>2654</v>
      </c>
      <c r="C42" s="13" t="s">
        <v>2655</v>
      </c>
      <c r="D42" s="12" t="s">
        <v>2656</v>
      </c>
      <c r="E42" s="14" t="s">
        <v>480</v>
      </c>
      <c r="F42" s="14">
        <v>70</v>
      </c>
      <c r="G42" s="17">
        <v>3</v>
      </c>
      <c r="H42" s="15">
        <f t="shared" si="0"/>
        <v>210</v>
      </c>
    </row>
    <row r="43" s="1" customFormat="1" ht="20.1" customHeight="1" spans="1:8">
      <c r="A43" s="11">
        <v>38</v>
      </c>
      <c r="B43" s="12" t="s">
        <v>2657</v>
      </c>
      <c r="C43" s="13" t="s">
        <v>2658</v>
      </c>
      <c r="D43" s="12" t="s">
        <v>2659</v>
      </c>
      <c r="E43" s="14" t="s">
        <v>480</v>
      </c>
      <c r="F43" s="14">
        <v>100</v>
      </c>
      <c r="G43" s="17">
        <v>3</v>
      </c>
      <c r="H43" s="15">
        <f t="shared" si="0"/>
        <v>300</v>
      </c>
    </row>
    <row r="44" s="1" customFormat="1" ht="20.1" customHeight="1" spans="1:8">
      <c r="A44" s="11">
        <v>39</v>
      </c>
      <c r="B44" s="12" t="s">
        <v>2660</v>
      </c>
      <c r="C44" s="13" t="s">
        <v>2661</v>
      </c>
      <c r="D44" s="12" t="s">
        <v>2662</v>
      </c>
      <c r="E44" s="14" t="s">
        <v>480</v>
      </c>
      <c r="F44" s="14">
        <v>294</v>
      </c>
      <c r="G44" s="17">
        <v>5</v>
      </c>
      <c r="H44" s="15">
        <f t="shared" si="0"/>
        <v>1470</v>
      </c>
    </row>
    <row r="45" s="1" customFormat="1" ht="22" customHeight="1" spans="1:8">
      <c r="A45" s="11">
        <v>40</v>
      </c>
      <c r="B45" s="12" t="s">
        <v>2663</v>
      </c>
      <c r="C45" s="13" t="s">
        <v>2664</v>
      </c>
      <c r="D45" s="12" t="s">
        <v>2665</v>
      </c>
      <c r="E45" s="14" t="s">
        <v>480</v>
      </c>
      <c r="F45" s="14">
        <v>380</v>
      </c>
      <c r="G45" s="17">
        <v>4</v>
      </c>
      <c r="H45" s="15">
        <f t="shared" si="0"/>
        <v>1520</v>
      </c>
    </row>
    <row r="46" s="1" customFormat="1" ht="20.1" customHeight="1" spans="1:8">
      <c r="A46" s="11">
        <v>41</v>
      </c>
      <c r="B46" s="12" t="s">
        <v>2666</v>
      </c>
      <c r="C46" s="13" t="s">
        <v>2667</v>
      </c>
      <c r="D46" s="12" t="s">
        <v>2668</v>
      </c>
      <c r="E46" s="14" t="s">
        <v>480</v>
      </c>
      <c r="F46" s="14">
        <v>100</v>
      </c>
      <c r="G46" s="17">
        <v>3</v>
      </c>
      <c r="H46" s="15">
        <f t="shared" si="0"/>
        <v>300</v>
      </c>
    </row>
    <row r="47" s="1" customFormat="1" ht="20.1" customHeight="1" spans="1:8">
      <c r="A47" s="11">
        <v>42</v>
      </c>
      <c r="B47" s="12" t="s">
        <v>2669</v>
      </c>
      <c r="C47" s="13" t="s">
        <v>2670</v>
      </c>
      <c r="D47" s="12" t="s">
        <v>2671</v>
      </c>
      <c r="E47" s="14" t="s">
        <v>480</v>
      </c>
      <c r="F47" s="14">
        <v>385</v>
      </c>
      <c r="G47" s="17">
        <v>5</v>
      </c>
      <c r="H47" s="15">
        <f t="shared" si="0"/>
        <v>1925</v>
      </c>
    </row>
    <row r="48" s="1" customFormat="1" ht="20.1" customHeight="1" spans="1:8">
      <c r="A48" s="11">
        <v>43</v>
      </c>
      <c r="B48" s="12" t="s">
        <v>2672</v>
      </c>
      <c r="C48" s="13" t="s">
        <v>2673</v>
      </c>
      <c r="D48" s="12" t="s">
        <v>2674</v>
      </c>
      <c r="E48" s="14" t="s">
        <v>480</v>
      </c>
      <c r="F48" s="14">
        <v>365</v>
      </c>
      <c r="G48" s="17">
        <v>5</v>
      </c>
      <c r="H48" s="15">
        <f t="shared" si="0"/>
        <v>1825</v>
      </c>
    </row>
    <row r="49" s="1" customFormat="1" ht="20.1" customHeight="1" spans="1:8">
      <c r="A49" s="11">
        <v>44</v>
      </c>
      <c r="B49" s="12" t="s">
        <v>2675</v>
      </c>
      <c r="C49" s="13" t="s">
        <v>2676</v>
      </c>
      <c r="D49" s="12" t="s">
        <v>2677</v>
      </c>
      <c r="E49" s="14" t="s">
        <v>480</v>
      </c>
      <c r="F49" s="14">
        <v>167</v>
      </c>
      <c r="G49" s="17">
        <v>5</v>
      </c>
      <c r="H49" s="15">
        <f t="shared" si="0"/>
        <v>835</v>
      </c>
    </row>
    <row r="50" s="1" customFormat="1" ht="20.1" customHeight="1" spans="1:8">
      <c r="A50" s="11">
        <v>45</v>
      </c>
      <c r="B50" s="12" t="s">
        <v>2678</v>
      </c>
      <c r="C50" s="13" t="s">
        <v>2679</v>
      </c>
      <c r="D50" s="12" t="s">
        <v>2680</v>
      </c>
      <c r="E50" s="14" t="s">
        <v>480</v>
      </c>
      <c r="F50" s="14">
        <v>100</v>
      </c>
      <c r="G50" s="17">
        <v>3</v>
      </c>
      <c r="H50" s="15">
        <f t="shared" si="0"/>
        <v>300</v>
      </c>
    </row>
    <row r="51" s="1" customFormat="1" ht="20.1" customHeight="1" spans="1:8">
      <c r="A51" s="11">
        <v>46</v>
      </c>
      <c r="B51" s="12" t="s">
        <v>2681</v>
      </c>
      <c r="C51" s="13" t="s">
        <v>2682</v>
      </c>
      <c r="D51" s="12" t="s">
        <v>2683</v>
      </c>
      <c r="E51" s="14" t="s">
        <v>480</v>
      </c>
      <c r="F51" s="14">
        <v>100</v>
      </c>
      <c r="G51" s="17">
        <v>3</v>
      </c>
      <c r="H51" s="15">
        <f t="shared" si="0"/>
        <v>300</v>
      </c>
    </row>
    <row r="52" s="1" customFormat="1" ht="20.1" customHeight="1" spans="1:8">
      <c r="A52" s="11">
        <v>47</v>
      </c>
      <c r="B52" s="12" t="s">
        <v>2684</v>
      </c>
      <c r="C52" s="13" t="s">
        <v>2685</v>
      </c>
      <c r="D52" s="12" t="s">
        <v>2686</v>
      </c>
      <c r="E52" s="14" t="s">
        <v>480</v>
      </c>
      <c r="F52" s="14">
        <v>80</v>
      </c>
      <c r="G52" s="17">
        <v>3</v>
      </c>
      <c r="H52" s="15">
        <f t="shared" si="0"/>
        <v>240</v>
      </c>
    </row>
    <row r="53" s="1" customFormat="1" ht="20.1" customHeight="1" spans="1:8">
      <c r="A53" s="11">
        <v>48</v>
      </c>
      <c r="B53" s="12" t="s">
        <v>2687</v>
      </c>
      <c r="C53" s="13" t="s">
        <v>2688</v>
      </c>
      <c r="D53" s="12" t="s">
        <v>2689</v>
      </c>
      <c r="E53" s="14" t="s">
        <v>480</v>
      </c>
      <c r="F53" s="14">
        <v>66</v>
      </c>
      <c r="G53" s="17">
        <v>4</v>
      </c>
      <c r="H53" s="15">
        <f t="shared" si="0"/>
        <v>264</v>
      </c>
    </row>
    <row r="54" s="1" customFormat="1" ht="20.1" customHeight="1" spans="1:8">
      <c r="A54" s="11">
        <v>49</v>
      </c>
      <c r="B54" s="12" t="s">
        <v>2690</v>
      </c>
      <c r="C54" s="13" t="s">
        <v>2691</v>
      </c>
      <c r="D54" s="12" t="s">
        <v>2692</v>
      </c>
      <c r="E54" s="14" t="s">
        <v>480</v>
      </c>
      <c r="F54" s="14">
        <v>125</v>
      </c>
      <c r="G54" s="17">
        <v>3</v>
      </c>
      <c r="H54" s="15">
        <f t="shared" si="0"/>
        <v>375</v>
      </c>
    </row>
    <row r="55" s="1" customFormat="1" ht="20.1" customHeight="1" spans="1:8">
      <c r="A55" s="11">
        <v>50</v>
      </c>
      <c r="B55" s="12" t="s">
        <v>2693</v>
      </c>
      <c r="C55" s="13" t="s">
        <v>2694</v>
      </c>
      <c r="D55" s="12" t="s">
        <v>2695</v>
      </c>
      <c r="E55" s="14" t="s">
        <v>480</v>
      </c>
      <c r="F55" s="14">
        <v>130</v>
      </c>
      <c r="G55" s="17">
        <v>3</v>
      </c>
      <c r="H55" s="15">
        <f t="shared" si="0"/>
        <v>390</v>
      </c>
    </row>
    <row r="56" s="1" customFormat="1" ht="20.1" customHeight="1" spans="1:8">
      <c r="A56" s="11">
        <v>51</v>
      </c>
      <c r="B56" s="12" t="s">
        <v>2696</v>
      </c>
      <c r="C56" s="13" t="s">
        <v>2697</v>
      </c>
      <c r="D56" s="12" t="s">
        <v>2698</v>
      </c>
      <c r="E56" s="14" t="s">
        <v>480</v>
      </c>
      <c r="F56" s="14">
        <v>60</v>
      </c>
      <c r="G56" s="17">
        <v>3</v>
      </c>
      <c r="H56" s="15">
        <f t="shared" si="0"/>
        <v>180</v>
      </c>
    </row>
    <row r="57" s="1" customFormat="1" ht="20.1" customHeight="1" spans="1:8">
      <c r="A57" s="11">
        <v>52</v>
      </c>
      <c r="B57" s="12" t="s">
        <v>2699</v>
      </c>
      <c r="C57" s="13" t="s">
        <v>2700</v>
      </c>
      <c r="D57" s="12" t="s">
        <v>1015</v>
      </c>
      <c r="E57" s="14" t="s">
        <v>480</v>
      </c>
      <c r="F57" s="14">
        <v>130</v>
      </c>
      <c r="G57" s="17">
        <v>3</v>
      </c>
      <c r="H57" s="15">
        <f t="shared" si="0"/>
        <v>390</v>
      </c>
    </row>
    <row r="58" s="1" customFormat="1" ht="20.1" customHeight="1" spans="1:8">
      <c r="A58" s="11">
        <v>53</v>
      </c>
      <c r="B58" s="12" t="s">
        <v>2701</v>
      </c>
      <c r="C58" s="13" t="s">
        <v>2702</v>
      </c>
      <c r="D58" s="12" t="s">
        <v>2703</v>
      </c>
      <c r="E58" s="14" t="s">
        <v>480</v>
      </c>
      <c r="F58" s="14">
        <v>130</v>
      </c>
      <c r="G58" s="17">
        <v>3</v>
      </c>
      <c r="H58" s="15">
        <f t="shared" si="0"/>
        <v>390</v>
      </c>
    </row>
    <row r="59" s="1" customFormat="1" ht="20.1" customHeight="1" spans="1:8">
      <c r="A59" s="11">
        <v>54</v>
      </c>
      <c r="B59" s="12" t="s">
        <v>2704</v>
      </c>
      <c r="C59" s="13" t="s">
        <v>2705</v>
      </c>
      <c r="D59" s="12" t="s">
        <v>2706</v>
      </c>
      <c r="E59" s="14" t="s">
        <v>480</v>
      </c>
      <c r="F59" s="14">
        <v>80</v>
      </c>
      <c r="G59" s="17">
        <v>3</v>
      </c>
      <c r="H59" s="15">
        <f t="shared" si="0"/>
        <v>240</v>
      </c>
    </row>
    <row r="60" s="1" customFormat="1" ht="20.1" customHeight="1" spans="1:8">
      <c r="A60" s="11">
        <v>55</v>
      </c>
      <c r="B60" s="12" t="s">
        <v>2707</v>
      </c>
      <c r="C60" s="13" t="s">
        <v>2708</v>
      </c>
      <c r="D60" s="12" t="s">
        <v>2709</v>
      </c>
      <c r="E60" s="14" t="s">
        <v>480</v>
      </c>
      <c r="F60" s="14">
        <v>130</v>
      </c>
      <c r="G60" s="17">
        <v>3</v>
      </c>
      <c r="H60" s="15">
        <f t="shared" si="0"/>
        <v>390</v>
      </c>
    </row>
    <row r="61" s="1" customFormat="1" ht="20.1" customHeight="1" spans="1:8">
      <c r="A61" s="11">
        <v>56</v>
      </c>
      <c r="B61" s="12" t="s">
        <v>2710</v>
      </c>
      <c r="C61" s="13" t="s">
        <v>2711</v>
      </c>
      <c r="D61" s="12" t="s">
        <v>2712</v>
      </c>
      <c r="E61" s="14" t="s">
        <v>480</v>
      </c>
      <c r="F61" s="14">
        <v>200</v>
      </c>
      <c r="G61" s="17">
        <v>3</v>
      </c>
      <c r="H61" s="15">
        <f t="shared" si="0"/>
        <v>600</v>
      </c>
    </row>
    <row r="62" s="1" customFormat="1" ht="20.1" customHeight="1" spans="1:8">
      <c r="A62" s="11">
        <v>57</v>
      </c>
      <c r="B62" s="12" t="s">
        <v>2713</v>
      </c>
      <c r="C62" s="13" t="s">
        <v>2714</v>
      </c>
      <c r="D62" s="12" t="s">
        <v>2715</v>
      </c>
      <c r="E62" s="14" t="s">
        <v>480</v>
      </c>
      <c r="F62" s="14">
        <v>130</v>
      </c>
      <c r="G62" s="17">
        <v>3</v>
      </c>
      <c r="H62" s="15">
        <f t="shared" si="0"/>
        <v>390</v>
      </c>
    </row>
    <row r="63" s="1" customFormat="1" ht="20.1" customHeight="1" spans="1:8">
      <c r="A63" s="11">
        <v>58</v>
      </c>
      <c r="B63" s="12" t="s">
        <v>2716</v>
      </c>
      <c r="C63" s="13" t="s">
        <v>2717</v>
      </c>
      <c r="D63" s="12" t="s">
        <v>2718</v>
      </c>
      <c r="E63" s="14" t="s">
        <v>480</v>
      </c>
      <c r="F63" s="14">
        <v>130</v>
      </c>
      <c r="G63" s="17">
        <v>3</v>
      </c>
      <c r="H63" s="15">
        <f t="shared" si="0"/>
        <v>390</v>
      </c>
    </row>
    <row r="64" s="1" customFormat="1" ht="20.1" customHeight="1" spans="1:8">
      <c r="A64" s="11">
        <v>59</v>
      </c>
      <c r="B64" s="12" t="s">
        <v>2719</v>
      </c>
      <c r="C64" s="13" t="s">
        <v>2720</v>
      </c>
      <c r="D64" s="12" t="s">
        <v>2721</v>
      </c>
      <c r="E64" s="14" t="s">
        <v>480</v>
      </c>
      <c r="F64" s="14">
        <v>90</v>
      </c>
      <c r="G64" s="17">
        <v>3</v>
      </c>
      <c r="H64" s="15">
        <f t="shared" si="0"/>
        <v>270</v>
      </c>
    </row>
    <row r="65" s="1" customFormat="1" ht="20.1" customHeight="1" spans="1:8">
      <c r="A65" s="11">
        <v>60</v>
      </c>
      <c r="B65" s="12" t="s">
        <v>2722</v>
      </c>
      <c r="C65" s="13" t="s">
        <v>2723</v>
      </c>
      <c r="D65" s="12" t="s">
        <v>2724</v>
      </c>
      <c r="E65" s="14" t="s">
        <v>480</v>
      </c>
      <c r="F65" s="14">
        <v>70</v>
      </c>
      <c r="G65" s="17">
        <v>3</v>
      </c>
      <c r="H65" s="15">
        <f t="shared" si="0"/>
        <v>210</v>
      </c>
    </row>
    <row r="66" s="1" customFormat="1" ht="20.1" customHeight="1" spans="1:8">
      <c r="A66" s="11">
        <v>61</v>
      </c>
      <c r="B66" s="12" t="s">
        <v>2725</v>
      </c>
      <c r="C66" s="13" t="s">
        <v>2726</v>
      </c>
      <c r="D66" s="12" t="s">
        <v>2727</v>
      </c>
      <c r="E66" s="14" t="s">
        <v>480</v>
      </c>
      <c r="F66" s="14">
        <v>165</v>
      </c>
      <c r="G66" s="17">
        <v>5</v>
      </c>
      <c r="H66" s="15">
        <f t="shared" si="0"/>
        <v>825</v>
      </c>
    </row>
    <row r="67" s="1" customFormat="1" ht="20.1" customHeight="1" spans="1:8">
      <c r="A67" s="11">
        <v>62</v>
      </c>
      <c r="B67" s="12" t="s">
        <v>2728</v>
      </c>
      <c r="C67" s="13" t="s">
        <v>2729</v>
      </c>
      <c r="D67" s="12" t="s">
        <v>2730</v>
      </c>
      <c r="E67" s="14" t="s">
        <v>480</v>
      </c>
      <c r="F67" s="14">
        <v>130</v>
      </c>
      <c r="G67" s="17">
        <v>3</v>
      </c>
      <c r="H67" s="15">
        <f t="shared" si="0"/>
        <v>390</v>
      </c>
    </row>
    <row r="68" s="1" customFormat="1" ht="20.1" customHeight="1" spans="1:8">
      <c r="A68" s="11">
        <v>63</v>
      </c>
      <c r="B68" s="12" t="s">
        <v>2731</v>
      </c>
      <c r="C68" s="13" t="s">
        <v>2732</v>
      </c>
      <c r="D68" s="12" t="s">
        <v>2733</v>
      </c>
      <c r="E68" s="14" t="s">
        <v>480</v>
      </c>
      <c r="F68" s="14">
        <v>130</v>
      </c>
      <c r="G68" s="17">
        <v>3</v>
      </c>
      <c r="H68" s="15">
        <f t="shared" si="0"/>
        <v>390</v>
      </c>
    </row>
    <row r="69" s="1" customFormat="1" ht="20.1" customHeight="1" spans="1:8">
      <c r="A69" s="11">
        <v>64</v>
      </c>
      <c r="B69" s="12" t="s">
        <v>2734</v>
      </c>
      <c r="C69" s="13" t="s">
        <v>2735</v>
      </c>
      <c r="D69" s="12" t="s">
        <v>2736</v>
      </c>
      <c r="E69" s="14" t="s">
        <v>480</v>
      </c>
      <c r="F69" s="14">
        <v>130</v>
      </c>
      <c r="G69" s="17">
        <v>3</v>
      </c>
      <c r="H69" s="15">
        <f t="shared" si="0"/>
        <v>390</v>
      </c>
    </row>
    <row r="70" s="1" customFormat="1" ht="20.1" customHeight="1" spans="1:8">
      <c r="A70" s="11">
        <v>65</v>
      </c>
      <c r="B70" s="12" t="s">
        <v>2737</v>
      </c>
      <c r="C70" s="13" t="s">
        <v>840</v>
      </c>
      <c r="D70" s="12" t="s">
        <v>2738</v>
      </c>
      <c r="E70" s="14" t="s">
        <v>480</v>
      </c>
      <c r="F70" s="14">
        <v>260</v>
      </c>
      <c r="G70" s="17">
        <v>4</v>
      </c>
      <c r="H70" s="15">
        <f t="shared" ref="H70:H88" si="1">F70*G70</f>
        <v>1040</v>
      </c>
    </row>
    <row r="71" s="1" customFormat="1" ht="20.1" customHeight="1" spans="1:8">
      <c r="A71" s="11">
        <v>66</v>
      </c>
      <c r="B71" s="12" t="s">
        <v>2739</v>
      </c>
      <c r="C71" s="13" t="s">
        <v>2740</v>
      </c>
      <c r="D71" s="12" t="s">
        <v>2741</v>
      </c>
      <c r="E71" s="14" t="s">
        <v>480</v>
      </c>
      <c r="F71" s="14">
        <v>130</v>
      </c>
      <c r="G71" s="17">
        <v>3</v>
      </c>
      <c r="H71" s="15">
        <f t="shared" si="1"/>
        <v>390</v>
      </c>
    </row>
    <row r="72" s="1" customFormat="1" ht="20.1" customHeight="1" spans="1:8">
      <c r="A72" s="11">
        <v>67</v>
      </c>
      <c r="B72" s="12" t="s">
        <v>2742</v>
      </c>
      <c r="C72" s="13" t="s">
        <v>2743</v>
      </c>
      <c r="D72" s="12" t="s">
        <v>2744</v>
      </c>
      <c r="E72" s="14" t="s">
        <v>480</v>
      </c>
      <c r="F72" s="14">
        <v>130</v>
      </c>
      <c r="G72" s="17">
        <v>3</v>
      </c>
      <c r="H72" s="15">
        <f t="shared" si="1"/>
        <v>390</v>
      </c>
    </row>
    <row r="73" s="1" customFormat="1" ht="20.1" customHeight="1" spans="1:8">
      <c r="A73" s="11">
        <v>68</v>
      </c>
      <c r="B73" s="12" t="s">
        <v>2745</v>
      </c>
      <c r="C73" s="13" t="s">
        <v>2746</v>
      </c>
      <c r="D73" s="12" t="s">
        <v>2747</v>
      </c>
      <c r="E73" s="14" t="s">
        <v>480</v>
      </c>
      <c r="F73" s="14">
        <v>130</v>
      </c>
      <c r="G73" s="17">
        <v>3</v>
      </c>
      <c r="H73" s="15">
        <f t="shared" si="1"/>
        <v>390</v>
      </c>
    </row>
    <row r="74" s="1" customFormat="1" ht="20.1" customHeight="1" spans="1:8">
      <c r="A74" s="11">
        <v>69</v>
      </c>
      <c r="B74" s="12" t="s">
        <v>2748</v>
      </c>
      <c r="C74" s="13" t="s">
        <v>2749</v>
      </c>
      <c r="D74" s="12" t="s">
        <v>2750</v>
      </c>
      <c r="E74" s="14" t="s">
        <v>480</v>
      </c>
      <c r="F74" s="14">
        <v>130</v>
      </c>
      <c r="G74" s="17">
        <v>3</v>
      </c>
      <c r="H74" s="15">
        <f t="shared" si="1"/>
        <v>390</v>
      </c>
    </row>
    <row r="75" s="1" customFormat="1" ht="23.1" customHeight="1" spans="1:8">
      <c r="A75" s="11">
        <v>70</v>
      </c>
      <c r="B75" s="12" t="s">
        <v>2751</v>
      </c>
      <c r="C75" s="13" t="s">
        <v>2752</v>
      </c>
      <c r="D75" s="12" t="s">
        <v>2753</v>
      </c>
      <c r="E75" s="14" t="s">
        <v>480</v>
      </c>
      <c r="F75" s="14">
        <v>130</v>
      </c>
      <c r="G75" s="17">
        <v>3</v>
      </c>
      <c r="H75" s="15">
        <f t="shared" si="1"/>
        <v>390</v>
      </c>
    </row>
    <row r="76" s="1" customFormat="1" ht="20.1" customHeight="1" spans="1:8">
      <c r="A76" s="11">
        <v>71</v>
      </c>
      <c r="B76" s="12" t="s">
        <v>2754</v>
      </c>
      <c r="C76" s="13" t="s">
        <v>2755</v>
      </c>
      <c r="D76" s="12" t="s">
        <v>1015</v>
      </c>
      <c r="E76" s="14" t="s">
        <v>480</v>
      </c>
      <c r="F76" s="14">
        <v>130</v>
      </c>
      <c r="G76" s="17">
        <v>3</v>
      </c>
      <c r="H76" s="15">
        <f t="shared" si="1"/>
        <v>390</v>
      </c>
    </row>
    <row r="77" s="1" customFormat="1" ht="20.1" customHeight="1" spans="1:8">
      <c r="A77" s="11">
        <v>72</v>
      </c>
      <c r="B77" s="12" t="s">
        <v>2756</v>
      </c>
      <c r="C77" s="13" t="s">
        <v>2757</v>
      </c>
      <c r="D77" s="12" t="s">
        <v>1015</v>
      </c>
      <c r="E77" s="14" t="s">
        <v>480</v>
      </c>
      <c r="F77" s="14">
        <v>200</v>
      </c>
      <c r="G77" s="17">
        <v>3</v>
      </c>
      <c r="H77" s="15">
        <f t="shared" si="1"/>
        <v>600</v>
      </c>
    </row>
    <row r="78" s="1" customFormat="1" ht="20.1" customHeight="1" spans="1:8">
      <c r="A78" s="11">
        <v>73</v>
      </c>
      <c r="B78" s="12" t="s">
        <v>2758</v>
      </c>
      <c r="C78" s="13" t="s">
        <v>2759</v>
      </c>
      <c r="D78" s="12" t="s">
        <v>1015</v>
      </c>
      <c r="E78" s="14" t="s">
        <v>480</v>
      </c>
      <c r="F78" s="14">
        <v>130</v>
      </c>
      <c r="G78" s="17">
        <v>3</v>
      </c>
      <c r="H78" s="15">
        <f t="shared" si="1"/>
        <v>390</v>
      </c>
    </row>
    <row r="79" s="1" customFormat="1" ht="20.1" customHeight="1" spans="1:8">
      <c r="A79" s="11">
        <v>74</v>
      </c>
      <c r="B79" s="12" t="s">
        <v>2760</v>
      </c>
      <c r="C79" s="13" t="s">
        <v>2761</v>
      </c>
      <c r="D79" s="12" t="s">
        <v>1015</v>
      </c>
      <c r="E79" s="14" t="s">
        <v>480</v>
      </c>
      <c r="F79" s="14">
        <v>130</v>
      </c>
      <c r="G79" s="17">
        <v>3</v>
      </c>
      <c r="H79" s="15">
        <f t="shared" si="1"/>
        <v>390</v>
      </c>
    </row>
    <row r="80" s="1" customFormat="1" ht="20.1" customHeight="1" spans="1:8">
      <c r="A80" s="11">
        <v>75</v>
      </c>
      <c r="B80" s="12" t="s">
        <v>2762</v>
      </c>
      <c r="C80" s="13" t="s">
        <v>2763</v>
      </c>
      <c r="D80" s="12" t="s">
        <v>1015</v>
      </c>
      <c r="E80" s="14" t="s">
        <v>480</v>
      </c>
      <c r="F80" s="14">
        <v>90</v>
      </c>
      <c r="G80" s="17">
        <v>3</v>
      </c>
      <c r="H80" s="15">
        <f t="shared" si="1"/>
        <v>270</v>
      </c>
    </row>
    <row r="81" s="1" customFormat="1" ht="20.1" customHeight="1" spans="1:8">
      <c r="A81" s="11">
        <v>76</v>
      </c>
      <c r="B81" s="12" t="s">
        <v>2764</v>
      </c>
      <c r="C81" s="13" t="s">
        <v>2765</v>
      </c>
      <c r="D81" s="12" t="s">
        <v>2766</v>
      </c>
      <c r="E81" s="11" t="s">
        <v>928</v>
      </c>
      <c r="F81" s="11">
        <v>1150</v>
      </c>
      <c r="G81" s="15">
        <v>5</v>
      </c>
      <c r="H81" s="15">
        <f t="shared" si="1"/>
        <v>5750</v>
      </c>
    </row>
    <row r="82" s="1" customFormat="1" ht="20.1" customHeight="1" spans="1:8">
      <c r="A82" s="11">
        <v>77</v>
      </c>
      <c r="B82" s="12" t="s">
        <v>2767</v>
      </c>
      <c r="C82" s="13" t="s">
        <v>2768</v>
      </c>
      <c r="D82" s="12" t="s">
        <v>2769</v>
      </c>
      <c r="E82" s="11" t="s">
        <v>928</v>
      </c>
      <c r="F82" s="11">
        <v>235</v>
      </c>
      <c r="G82" s="15">
        <v>5</v>
      </c>
      <c r="H82" s="15">
        <f t="shared" si="1"/>
        <v>1175</v>
      </c>
    </row>
    <row r="83" s="1" customFormat="1" ht="20.1" customHeight="1" spans="1:8">
      <c r="A83" s="11">
        <v>78</v>
      </c>
      <c r="B83" s="12" t="s">
        <v>2770</v>
      </c>
      <c r="C83" s="13" t="s">
        <v>2771</v>
      </c>
      <c r="D83" s="12" t="s">
        <v>2772</v>
      </c>
      <c r="E83" s="11" t="s">
        <v>928</v>
      </c>
      <c r="F83" s="11">
        <v>235</v>
      </c>
      <c r="G83" s="15">
        <v>7</v>
      </c>
      <c r="H83" s="15">
        <f t="shared" si="1"/>
        <v>1645</v>
      </c>
    </row>
    <row r="84" s="1" customFormat="1" ht="20.1" customHeight="1" spans="1:8">
      <c r="A84" s="11">
        <v>79</v>
      </c>
      <c r="B84" s="12" t="s">
        <v>2773</v>
      </c>
      <c r="C84" s="13" t="s">
        <v>2774</v>
      </c>
      <c r="D84" s="12" t="s">
        <v>2775</v>
      </c>
      <c r="E84" s="14" t="s">
        <v>928</v>
      </c>
      <c r="F84" s="14">
        <v>230</v>
      </c>
      <c r="G84" s="17">
        <v>6</v>
      </c>
      <c r="H84" s="15">
        <f t="shared" si="1"/>
        <v>1380</v>
      </c>
    </row>
    <row r="85" s="1" customFormat="1" ht="20.1" customHeight="1" spans="1:8">
      <c r="A85" s="11">
        <v>80</v>
      </c>
      <c r="B85" s="12" t="s">
        <v>2776</v>
      </c>
      <c r="C85" s="13" t="s">
        <v>2777</v>
      </c>
      <c r="D85" s="12" t="s">
        <v>2778</v>
      </c>
      <c r="E85" s="14" t="s">
        <v>928</v>
      </c>
      <c r="F85" s="14">
        <v>70</v>
      </c>
      <c r="G85" s="17">
        <v>5</v>
      </c>
      <c r="H85" s="15">
        <f t="shared" si="1"/>
        <v>350</v>
      </c>
    </row>
    <row r="86" s="1" customFormat="1" ht="20.1" customHeight="1" spans="1:8">
      <c r="A86" s="11">
        <v>81</v>
      </c>
      <c r="B86" s="12" t="s">
        <v>2779</v>
      </c>
      <c r="C86" s="13" t="s">
        <v>2780</v>
      </c>
      <c r="D86" s="12" t="s">
        <v>2781</v>
      </c>
      <c r="E86" s="14" t="s">
        <v>928</v>
      </c>
      <c r="F86" s="14">
        <v>257</v>
      </c>
      <c r="G86" s="17">
        <v>5</v>
      </c>
      <c r="H86" s="15">
        <f t="shared" si="1"/>
        <v>1285</v>
      </c>
    </row>
    <row r="87" s="1" customFormat="1" ht="20.1" customHeight="1" spans="1:8">
      <c r="A87" s="11">
        <v>82</v>
      </c>
      <c r="B87" s="12" t="s">
        <v>2782</v>
      </c>
      <c r="C87" s="13" t="s">
        <v>2783</v>
      </c>
      <c r="D87" s="12" t="s">
        <v>2784</v>
      </c>
      <c r="E87" s="14" t="s">
        <v>928</v>
      </c>
      <c r="F87" s="14">
        <v>230</v>
      </c>
      <c r="G87" s="17">
        <v>4</v>
      </c>
      <c r="H87" s="15">
        <f t="shared" si="1"/>
        <v>920</v>
      </c>
    </row>
    <row r="88" s="1" customFormat="1" ht="20.1" customHeight="1" spans="1:8">
      <c r="A88" s="11">
        <v>83</v>
      </c>
      <c r="B88" s="12" t="s">
        <v>2785</v>
      </c>
      <c r="C88" s="13" t="s">
        <v>2786</v>
      </c>
      <c r="D88" s="12" t="s">
        <v>2787</v>
      </c>
      <c r="E88" s="14" t="s">
        <v>928</v>
      </c>
      <c r="F88" s="14">
        <v>265</v>
      </c>
      <c r="G88" s="17">
        <v>5</v>
      </c>
      <c r="H88" s="15">
        <f t="shared" si="1"/>
        <v>1325</v>
      </c>
    </row>
    <row r="89" ht="23" customHeight="1" spans="1:8">
      <c r="A89" s="19" t="s">
        <v>238</v>
      </c>
      <c r="B89" s="19"/>
      <c r="C89" s="19"/>
      <c r="D89" s="19"/>
      <c r="E89" s="19"/>
      <c r="F89" s="20">
        <f>SUM(F6:F88)</f>
        <v>16461.8</v>
      </c>
      <c r="G89" s="21">
        <f>AVERAGE(G6:G88)</f>
        <v>3.77710843373494</v>
      </c>
      <c r="H89" s="22">
        <f>SUM(H6:H88)</f>
        <v>66635.36</v>
      </c>
    </row>
  </sheetData>
  <autoFilter ref="A5:H89">
    <sortState ref="A5:H89">
      <sortCondition ref="E5:E123"/>
    </sortState>
    <extLst/>
  </autoFilter>
  <mergeCells count="6">
    <mergeCell ref="A1:H1"/>
    <mergeCell ref="A2:H2"/>
    <mergeCell ref="A3:H3"/>
    <mergeCell ref="A4:E4"/>
    <mergeCell ref="F4:H4"/>
    <mergeCell ref="A89:E89"/>
  </mergeCells>
  <printOptions horizontalCentered="1"/>
  <pageMargins left="0" right="0" top="0" bottom="0" header="0" footer="0"/>
  <pageSetup paperSize="9" scale="61" firstPageNumber="0" orientation="portrait" useFirstPageNumber="1" horizontalDpi="300" verticalDpi="300"/>
  <headerFooter/>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view="pageBreakPreview" zoomScale="75" zoomScaleNormal="100" topLeftCell="A11" workbookViewId="0">
      <selection activeCell="A6" sqref="$A6:$XFD7"/>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2788</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5" customHeight="1" spans="1:8">
      <c r="A6" s="11">
        <v>1</v>
      </c>
      <c r="B6" s="12" t="s">
        <v>2789</v>
      </c>
      <c r="C6" s="13" t="s">
        <v>2790</v>
      </c>
      <c r="D6" s="16" t="s">
        <v>2791</v>
      </c>
      <c r="E6" s="11" t="s">
        <v>480</v>
      </c>
      <c r="F6" s="11">
        <v>2660</v>
      </c>
      <c r="G6" s="15">
        <v>5</v>
      </c>
      <c r="H6" s="15">
        <f t="shared" ref="H6:H26" si="0">F6*G6</f>
        <v>13300</v>
      </c>
    </row>
    <row r="7" ht="25" customHeight="1" spans="1:8">
      <c r="A7" s="11">
        <v>2</v>
      </c>
      <c r="B7" s="12" t="s">
        <v>2792</v>
      </c>
      <c r="C7" s="13" t="s">
        <v>2793</v>
      </c>
      <c r="D7" s="12" t="s">
        <v>2794</v>
      </c>
      <c r="E7" s="14" t="s">
        <v>480</v>
      </c>
      <c r="F7" s="14">
        <v>150</v>
      </c>
      <c r="G7" s="17">
        <v>3</v>
      </c>
      <c r="H7" s="15">
        <f t="shared" si="0"/>
        <v>450</v>
      </c>
    </row>
    <row r="8" ht="20.1" customHeight="1" spans="1:8">
      <c r="A8" s="11">
        <v>3</v>
      </c>
      <c r="B8" s="12" t="s">
        <v>2795</v>
      </c>
      <c r="C8" s="13" t="s">
        <v>2796</v>
      </c>
      <c r="D8" s="12" t="s">
        <v>2797</v>
      </c>
      <c r="E8" s="14" t="s">
        <v>480</v>
      </c>
      <c r="F8" s="14">
        <v>750</v>
      </c>
      <c r="G8" s="17">
        <v>3</v>
      </c>
      <c r="H8" s="15">
        <f t="shared" si="0"/>
        <v>2250</v>
      </c>
    </row>
    <row r="9" ht="20.1" customHeight="1" spans="1:8">
      <c r="A9" s="11">
        <v>4</v>
      </c>
      <c r="B9" s="12" t="s">
        <v>461</v>
      </c>
      <c r="C9" s="13" t="s">
        <v>462</v>
      </c>
      <c r="D9" s="12" t="s">
        <v>2798</v>
      </c>
      <c r="E9" s="11" t="s">
        <v>480</v>
      </c>
      <c r="F9" s="11">
        <f>3000+1050</f>
        <v>4050</v>
      </c>
      <c r="G9" s="15">
        <v>6</v>
      </c>
      <c r="H9" s="15">
        <f t="shared" si="0"/>
        <v>24300</v>
      </c>
    </row>
    <row r="10" ht="20.1" customHeight="1" spans="1:8">
      <c r="A10" s="11">
        <v>5</v>
      </c>
      <c r="B10" s="12" t="s">
        <v>2799</v>
      </c>
      <c r="C10" s="13" t="s">
        <v>2800</v>
      </c>
      <c r="D10" s="12" t="s">
        <v>2801</v>
      </c>
      <c r="E10" s="11" t="s">
        <v>480</v>
      </c>
      <c r="F10" s="11">
        <v>435</v>
      </c>
      <c r="G10" s="15">
        <v>4</v>
      </c>
      <c r="H10" s="15">
        <f t="shared" si="0"/>
        <v>1740</v>
      </c>
    </row>
    <row r="11" ht="20.1" customHeight="1" spans="1:8">
      <c r="A11" s="11">
        <v>6</v>
      </c>
      <c r="B11" s="12" t="s">
        <v>2802</v>
      </c>
      <c r="C11" s="13" t="s">
        <v>2803</v>
      </c>
      <c r="D11" s="12" t="s">
        <v>2804</v>
      </c>
      <c r="E11" s="11" t="s">
        <v>480</v>
      </c>
      <c r="F11" s="11">
        <v>546</v>
      </c>
      <c r="G11" s="15">
        <v>4</v>
      </c>
      <c r="H11" s="15">
        <f t="shared" si="0"/>
        <v>2184</v>
      </c>
    </row>
    <row r="12" ht="20.1" customHeight="1" spans="1:8">
      <c r="A12" s="11">
        <v>7</v>
      </c>
      <c r="B12" s="12" t="s">
        <v>550</v>
      </c>
      <c r="C12" s="13" t="s">
        <v>551</v>
      </c>
      <c r="D12" s="12" t="s">
        <v>552</v>
      </c>
      <c r="E12" s="14" t="s">
        <v>480</v>
      </c>
      <c r="F12" s="14">
        <v>1800</v>
      </c>
      <c r="G12" s="17">
        <v>3</v>
      </c>
      <c r="H12" s="15">
        <f t="shared" si="0"/>
        <v>5400</v>
      </c>
    </row>
    <row r="13" ht="20.1" customHeight="1" spans="1:8">
      <c r="A13" s="11">
        <v>8</v>
      </c>
      <c r="B13" s="12" t="s">
        <v>2805</v>
      </c>
      <c r="C13" s="13" t="s">
        <v>2806</v>
      </c>
      <c r="D13" s="12" t="s">
        <v>2807</v>
      </c>
      <c r="E13" s="11" t="s">
        <v>480</v>
      </c>
      <c r="F13" s="11">
        <v>550</v>
      </c>
      <c r="G13" s="15">
        <v>4</v>
      </c>
      <c r="H13" s="15">
        <f t="shared" si="0"/>
        <v>2200</v>
      </c>
    </row>
    <row r="14" ht="20.1" customHeight="1" spans="1:8">
      <c r="A14" s="11">
        <v>9</v>
      </c>
      <c r="B14" s="12" t="s">
        <v>2808</v>
      </c>
      <c r="C14" s="13" t="s">
        <v>2809</v>
      </c>
      <c r="D14" s="12" t="s">
        <v>2810</v>
      </c>
      <c r="E14" s="11" t="s">
        <v>480</v>
      </c>
      <c r="F14" s="11">
        <v>287</v>
      </c>
      <c r="G14" s="15">
        <v>5</v>
      </c>
      <c r="H14" s="15">
        <f t="shared" si="0"/>
        <v>1435</v>
      </c>
    </row>
    <row r="15" ht="20.1" customHeight="1" spans="1:8">
      <c r="A15" s="11">
        <v>10</v>
      </c>
      <c r="B15" s="12" t="s">
        <v>2811</v>
      </c>
      <c r="C15" s="13" t="s">
        <v>2812</v>
      </c>
      <c r="D15" s="12" t="s">
        <v>2813</v>
      </c>
      <c r="E15" s="14" t="s">
        <v>480</v>
      </c>
      <c r="F15" s="14">
        <v>325</v>
      </c>
      <c r="G15" s="17">
        <v>5</v>
      </c>
      <c r="H15" s="15">
        <f t="shared" si="0"/>
        <v>1625</v>
      </c>
    </row>
    <row r="16" ht="20.1" customHeight="1" spans="1:8">
      <c r="A16" s="11">
        <v>11</v>
      </c>
      <c r="B16" s="12" t="s">
        <v>2814</v>
      </c>
      <c r="C16" s="13" t="s">
        <v>2815</v>
      </c>
      <c r="D16" s="12" t="s">
        <v>2816</v>
      </c>
      <c r="E16" s="11" t="s">
        <v>480</v>
      </c>
      <c r="F16" s="11">
        <v>1000</v>
      </c>
      <c r="G16" s="15">
        <v>4</v>
      </c>
      <c r="H16" s="15">
        <f t="shared" si="0"/>
        <v>4000</v>
      </c>
    </row>
    <row r="17" ht="20.1" customHeight="1" spans="1:8">
      <c r="A17" s="11">
        <v>12</v>
      </c>
      <c r="B17" s="12" t="s">
        <v>2817</v>
      </c>
      <c r="C17" s="13" t="s">
        <v>2818</v>
      </c>
      <c r="D17" s="12" t="s">
        <v>2819</v>
      </c>
      <c r="E17" s="11" t="s">
        <v>480</v>
      </c>
      <c r="F17" s="11">
        <v>525</v>
      </c>
      <c r="G17" s="15">
        <v>5</v>
      </c>
      <c r="H17" s="15">
        <f t="shared" si="0"/>
        <v>2625</v>
      </c>
    </row>
    <row r="18" ht="20.1" customHeight="1" spans="1:8">
      <c r="A18" s="11">
        <v>13</v>
      </c>
      <c r="B18" s="12" t="s">
        <v>2820</v>
      </c>
      <c r="C18" s="13" t="s">
        <v>2821</v>
      </c>
      <c r="D18" s="12" t="s">
        <v>2822</v>
      </c>
      <c r="E18" s="14" t="s">
        <v>480</v>
      </c>
      <c r="F18" s="14">
        <v>500</v>
      </c>
      <c r="G18" s="17">
        <v>4</v>
      </c>
      <c r="H18" s="15">
        <f t="shared" si="0"/>
        <v>2000</v>
      </c>
    </row>
    <row r="19" ht="20.1" customHeight="1" spans="1:8">
      <c r="A19" s="11">
        <v>14</v>
      </c>
      <c r="B19" s="12" t="s">
        <v>2823</v>
      </c>
      <c r="C19" s="13" t="s">
        <v>2824</v>
      </c>
      <c r="D19" s="12" t="s">
        <v>2825</v>
      </c>
      <c r="E19" s="14" t="s">
        <v>480</v>
      </c>
      <c r="F19" s="14">
        <v>1400</v>
      </c>
      <c r="G19" s="17">
        <v>5</v>
      </c>
      <c r="H19" s="15">
        <f t="shared" si="0"/>
        <v>7000</v>
      </c>
    </row>
    <row r="20" ht="20.1" customHeight="1" spans="1:8">
      <c r="A20" s="11">
        <v>15</v>
      </c>
      <c r="B20" s="12" t="s">
        <v>2826</v>
      </c>
      <c r="C20" s="13" t="s">
        <v>2827</v>
      </c>
      <c r="D20" s="12" t="s">
        <v>2828</v>
      </c>
      <c r="E20" s="14" t="s">
        <v>480</v>
      </c>
      <c r="F20" s="14">
        <v>450</v>
      </c>
      <c r="G20" s="17">
        <v>5</v>
      </c>
      <c r="H20" s="15">
        <f t="shared" si="0"/>
        <v>2250</v>
      </c>
    </row>
    <row r="21" ht="20.1" customHeight="1" spans="1:8">
      <c r="A21" s="11">
        <v>16</v>
      </c>
      <c r="B21" s="12" t="s">
        <v>2829</v>
      </c>
      <c r="C21" s="13" t="s">
        <v>2830</v>
      </c>
      <c r="D21" s="12" t="s">
        <v>2831</v>
      </c>
      <c r="E21" s="14" t="s">
        <v>480</v>
      </c>
      <c r="F21" s="14">
        <v>300</v>
      </c>
      <c r="G21" s="17">
        <v>5</v>
      </c>
      <c r="H21" s="15">
        <f t="shared" si="0"/>
        <v>1500</v>
      </c>
    </row>
    <row r="22" ht="20.1" customHeight="1" spans="1:8">
      <c r="A22" s="11">
        <v>17</v>
      </c>
      <c r="B22" s="12" t="s">
        <v>2832</v>
      </c>
      <c r="C22" s="13" t="s">
        <v>2833</v>
      </c>
      <c r="D22" s="12" t="s">
        <v>2834</v>
      </c>
      <c r="E22" s="14" t="s">
        <v>480</v>
      </c>
      <c r="F22" s="14">
        <v>1300</v>
      </c>
      <c r="G22" s="17">
        <v>6</v>
      </c>
      <c r="H22" s="15">
        <f t="shared" si="0"/>
        <v>7800</v>
      </c>
    </row>
    <row r="23" ht="20.1" customHeight="1" spans="1:8">
      <c r="A23" s="11">
        <v>18</v>
      </c>
      <c r="B23" s="12" t="s">
        <v>2835</v>
      </c>
      <c r="C23" s="13" t="s">
        <v>2836</v>
      </c>
      <c r="D23" s="12" t="s">
        <v>2837</v>
      </c>
      <c r="E23" s="14" t="s">
        <v>480</v>
      </c>
      <c r="F23" s="14">
        <v>600</v>
      </c>
      <c r="G23" s="17">
        <v>5</v>
      </c>
      <c r="H23" s="15">
        <f t="shared" si="0"/>
        <v>3000</v>
      </c>
    </row>
    <row r="24" ht="20.1" customHeight="1" spans="1:8">
      <c r="A24" s="11">
        <v>19</v>
      </c>
      <c r="B24" s="12" t="s">
        <v>2838</v>
      </c>
      <c r="C24" s="13" t="s">
        <v>2839</v>
      </c>
      <c r="D24" s="12" t="s">
        <v>2840</v>
      </c>
      <c r="E24" s="14" t="s">
        <v>480</v>
      </c>
      <c r="F24" s="14">
        <v>1080</v>
      </c>
      <c r="G24" s="17">
        <v>5</v>
      </c>
      <c r="H24" s="15">
        <f t="shared" si="0"/>
        <v>5400</v>
      </c>
    </row>
    <row r="25" ht="20.1" customHeight="1" spans="1:8">
      <c r="A25" s="11">
        <v>20</v>
      </c>
      <c r="B25" s="12" t="s">
        <v>2841</v>
      </c>
      <c r="C25" s="13" t="s">
        <v>2842</v>
      </c>
      <c r="D25" s="12" t="s">
        <v>2843</v>
      </c>
      <c r="E25" s="11" t="s">
        <v>928</v>
      </c>
      <c r="F25" s="11">
        <v>1132</v>
      </c>
      <c r="G25" s="15">
        <v>6</v>
      </c>
      <c r="H25" s="15">
        <f t="shared" si="0"/>
        <v>6792</v>
      </c>
    </row>
    <row r="26" s="1" customFormat="1" ht="20.1" customHeight="1" spans="1:8">
      <c r="A26" s="11">
        <v>21</v>
      </c>
      <c r="B26" s="12" t="s">
        <v>2844</v>
      </c>
      <c r="C26" s="13" t="s">
        <v>2845</v>
      </c>
      <c r="D26" s="12" t="s">
        <v>2846</v>
      </c>
      <c r="E26" s="11" t="s">
        <v>928</v>
      </c>
      <c r="F26" s="11">
        <v>1900</v>
      </c>
      <c r="G26" s="15">
        <v>4</v>
      </c>
      <c r="H26" s="15">
        <f t="shared" si="0"/>
        <v>7600</v>
      </c>
    </row>
    <row r="27" ht="25" customHeight="1" spans="1:8">
      <c r="A27" s="19" t="s">
        <v>238</v>
      </c>
      <c r="B27" s="19"/>
      <c r="C27" s="19"/>
      <c r="D27" s="19"/>
      <c r="E27" s="19"/>
      <c r="F27" s="20">
        <f>SUM(F6:F26)</f>
        <v>21740</v>
      </c>
      <c r="G27" s="21">
        <f>AVERAGE(G6:G26)</f>
        <v>4.57142857142857</v>
      </c>
      <c r="H27" s="22">
        <f>SUM(H6:H26)</f>
        <v>104851</v>
      </c>
    </row>
  </sheetData>
  <autoFilter ref="A5:H27">
    <sortState ref="A5:H27">
      <sortCondition ref="E5:E66"/>
    </sortState>
    <extLst/>
  </autoFilter>
  <mergeCells count="6">
    <mergeCell ref="A1:H1"/>
    <mergeCell ref="A2:H2"/>
    <mergeCell ref="A3:H3"/>
    <mergeCell ref="A4:E4"/>
    <mergeCell ref="F4:H4"/>
    <mergeCell ref="A27:E27"/>
  </mergeCells>
  <printOptions horizontalCentered="1"/>
  <pageMargins left="0" right="0" top="0" bottom="0" header="0" footer="0"/>
  <pageSetup paperSize="9" scale="64" firstPageNumber="0" orientation="portrait" useFirstPageNumber="1" horizontalDpi="300" verticalDpi="300"/>
  <headerFooter/>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2"/>
  <sheetViews>
    <sheetView view="pageBreakPreview" zoomScale="75" zoomScaleNormal="100" topLeftCell="A35" workbookViewId="0">
      <selection activeCell="A3" sqref="A3:H52"/>
    </sheetView>
  </sheetViews>
  <sheetFormatPr defaultColWidth="9" defaultRowHeight="15"/>
  <cols>
    <col min="1" max="1" width="7.71428571428571" style="3" customWidth="1"/>
    <col min="2" max="2" width="10.7142857142857" style="3" customWidth="1"/>
    <col min="3" max="3" width="36.2857142857143" style="4" customWidth="1"/>
    <col min="4" max="4" width="19.7142857142857"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2847</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36" customHeight="1" spans="1:8">
      <c r="A6" s="11">
        <v>1</v>
      </c>
      <c r="B6" s="12" t="s">
        <v>1687</v>
      </c>
      <c r="C6" s="13" t="s">
        <v>1688</v>
      </c>
      <c r="D6" s="12" t="s">
        <v>2848</v>
      </c>
      <c r="E6" s="11" t="s">
        <v>464</v>
      </c>
      <c r="F6" s="11">
        <v>1400</v>
      </c>
      <c r="G6" s="15">
        <v>4.5</v>
      </c>
      <c r="H6" s="15">
        <f t="shared" ref="H6:H51" si="0">F6*G6</f>
        <v>6300</v>
      </c>
    </row>
    <row r="7" ht="20" customHeight="1" spans="1:8">
      <c r="A7" s="11">
        <v>2</v>
      </c>
      <c r="B7" s="12" t="s">
        <v>2849</v>
      </c>
      <c r="C7" s="13" t="s">
        <v>2850</v>
      </c>
      <c r="D7" s="12" t="s">
        <v>2851</v>
      </c>
      <c r="E7" s="11" t="s">
        <v>464</v>
      </c>
      <c r="F7" s="11">
        <v>65</v>
      </c>
      <c r="G7" s="15">
        <v>5</v>
      </c>
      <c r="H7" s="15">
        <f t="shared" si="0"/>
        <v>325</v>
      </c>
    </row>
    <row r="8" ht="21" customHeight="1" spans="1:8">
      <c r="A8" s="11">
        <v>3</v>
      </c>
      <c r="B8" s="12" t="s">
        <v>2852</v>
      </c>
      <c r="C8" s="13" t="s">
        <v>2853</v>
      </c>
      <c r="D8" s="12" t="s">
        <v>2854</v>
      </c>
      <c r="E8" s="11" t="s">
        <v>464</v>
      </c>
      <c r="F8" s="11">
        <f>880+496</f>
        <v>1376</v>
      </c>
      <c r="G8" s="15">
        <v>4</v>
      </c>
      <c r="H8" s="15">
        <f t="shared" si="0"/>
        <v>5504</v>
      </c>
    </row>
    <row r="9" ht="20.1" customHeight="1" spans="1:8">
      <c r="A9" s="11">
        <v>4</v>
      </c>
      <c r="B9" s="12" t="s">
        <v>2855</v>
      </c>
      <c r="C9" s="13" t="s">
        <v>2856</v>
      </c>
      <c r="D9" s="12" t="s">
        <v>2857</v>
      </c>
      <c r="E9" s="14" t="s">
        <v>464</v>
      </c>
      <c r="F9" s="14">
        <v>410</v>
      </c>
      <c r="G9" s="17">
        <v>5</v>
      </c>
      <c r="H9" s="15">
        <f t="shared" si="0"/>
        <v>2050</v>
      </c>
    </row>
    <row r="10" ht="20.1" customHeight="1" spans="1:8">
      <c r="A10" s="11">
        <v>5</v>
      </c>
      <c r="B10" s="12" t="s">
        <v>2858</v>
      </c>
      <c r="C10" s="13" t="s">
        <v>857</v>
      </c>
      <c r="D10" s="12" t="s">
        <v>2859</v>
      </c>
      <c r="E10" s="14" t="s">
        <v>464</v>
      </c>
      <c r="F10" s="14">
        <v>800</v>
      </c>
      <c r="G10" s="17">
        <v>6</v>
      </c>
      <c r="H10" s="15">
        <f t="shared" si="0"/>
        <v>4800</v>
      </c>
    </row>
    <row r="11" ht="20.1" customHeight="1" spans="1:8">
      <c r="A11" s="11">
        <v>6</v>
      </c>
      <c r="B11" s="12" t="s">
        <v>2860</v>
      </c>
      <c r="C11" s="13" t="s">
        <v>2354</v>
      </c>
      <c r="D11" s="12" t="s">
        <v>2861</v>
      </c>
      <c r="E11" s="14" t="s">
        <v>464</v>
      </c>
      <c r="F11" s="14">
        <v>53</v>
      </c>
      <c r="G11" s="17">
        <v>3</v>
      </c>
      <c r="H11" s="15">
        <f t="shared" si="0"/>
        <v>159</v>
      </c>
    </row>
    <row r="12" ht="20.1" customHeight="1" spans="1:8">
      <c r="A12" s="11">
        <v>7</v>
      </c>
      <c r="B12" s="12" t="s">
        <v>2862</v>
      </c>
      <c r="C12" s="13" t="s">
        <v>2863</v>
      </c>
      <c r="D12" s="12" t="s">
        <v>2864</v>
      </c>
      <c r="E12" s="11" t="s">
        <v>480</v>
      </c>
      <c r="F12" s="11">
        <v>170</v>
      </c>
      <c r="G12" s="15">
        <v>3</v>
      </c>
      <c r="H12" s="15">
        <f t="shared" si="0"/>
        <v>510</v>
      </c>
    </row>
    <row r="13" ht="20.1" customHeight="1" spans="1:8">
      <c r="A13" s="11">
        <v>8</v>
      </c>
      <c r="B13" s="12" t="s">
        <v>2865</v>
      </c>
      <c r="C13" s="13" t="s">
        <v>2866</v>
      </c>
      <c r="D13" s="12" t="s">
        <v>2867</v>
      </c>
      <c r="E13" s="14" t="s">
        <v>480</v>
      </c>
      <c r="F13" s="14">
        <v>165</v>
      </c>
      <c r="G13" s="17">
        <v>3</v>
      </c>
      <c r="H13" s="15">
        <f t="shared" si="0"/>
        <v>495</v>
      </c>
    </row>
    <row r="14" ht="20.1" customHeight="1" spans="1:8">
      <c r="A14" s="11">
        <v>9</v>
      </c>
      <c r="B14" s="12" t="s">
        <v>2868</v>
      </c>
      <c r="C14" s="13" t="s">
        <v>2869</v>
      </c>
      <c r="D14" s="12" t="s">
        <v>2870</v>
      </c>
      <c r="E14" s="11" t="s">
        <v>480</v>
      </c>
      <c r="F14" s="11">
        <v>100</v>
      </c>
      <c r="G14" s="15">
        <v>4</v>
      </c>
      <c r="H14" s="15">
        <f t="shared" si="0"/>
        <v>400</v>
      </c>
    </row>
    <row r="15" ht="20.1" customHeight="1" spans="1:8">
      <c r="A15" s="11">
        <v>10</v>
      </c>
      <c r="B15" s="12" t="s">
        <v>2871</v>
      </c>
      <c r="C15" s="13" t="s">
        <v>2872</v>
      </c>
      <c r="D15" s="12" t="s">
        <v>2873</v>
      </c>
      <c r="E15" s="11" t="s">
        <v>480</v>
      </c>
      <c r="F15" s="11">
        <v>130</v>
      </c>
      <c r="G15" s="15">
        <v>3</v>
      </c>
      <c r="H15" s="15">
        <f t="shared" si="0"/>
        <v>390</v>
      </c>
    </row>
    <row r="16" ht="20.1" customHeight="1" spans="1:8">
      <c r="A16" s="11">
        <v>11</v>
      </c>
      <c r="B16" s="12" t="s">
        <v>2874</v>
      </c>
      <c r="C16" s="13" t="s">
        <v>2875</v>
      </c>
      <c r="D16" s="12" t="s">
        <v>2876</v>
      </c>
      <c r="E16" s="11" t="s">
        <v>480</v>
      </c>
      <c r="F16" s="11">
        <v>242</v>
      </c>
      <c r="G16" s="15">
        <v>5</v>
      </c>
      <c r="H16" s="15">
        <f t="shared" si="0"/>
        <v>1210</v>
      </c>
    </row>
    <row r="17" ht="20.1" customHeight="1" spans="1:8">
      <c r="A17" s="11">
        <v>12</v>
      </c>
      <c r="B17" s="12" t="s">
        <v>2877</v>
      </c>
      <c r="C17" s="13" t="s">
        <v>2878</v>
      </c>
      <c r="D17" s="12" t="s">
        <v>2879</v>
      </c>
      <c r="E17" s="11" t="s">
        <v>480</v>
      </c>
      <c r="F17" s="11">
        <v>140</v>
      </c>
      <c r="G17" s="15">
        <v>5</v>
      </c>
      <c r="H17" s="15">
        <f t="shared" si="0"/>
        <v>700</v>
      </c>
    </row>
    <row r="18" ht="20.1" customHeight="1" spans="1:8">
      <c r="A18" s="11">
        <v>13</v>
      </c>
      <c r="B18" s="12" t="s">
        <v>2880</v>
      </c>
      <c r="C18" s="13" t="s">
        <v>2396</v>
      </c>
      <c r="D18" s="12" t="s">
        <v>2881</v>
      </c>
      <c r="E18" s="11" t="s">
        <v>480</v>
      </c>
      <c r="F18" s="11">
        <v>540</v>
      </c>
      <c r="G18" s="15">
        <v>5.5</v>
      </c>
      <c r="H18" s="15">
        <f t="shared" si="0"/>
        <v>2970</v>
      </c>
    </row>
    <row r="19" ht="20.1" customHeight="1" spans="1:8">
      <c r="A19" s="11">
        <v>14</v>
      </c>
      <c r="B19" s="12" t="s">
        <v>2882</v>
      </c>
      <c r="C19" s="13" t="s">
        <v>2883</v>
      </c>
      <c r="D19" s="12" t="s">
        <v>2884</v>
      </c>
      <c r="E19" s="14" t="s">
        <v>480</v>
      </c>
      <c r="F19" s="14">
        <v>150</v>
      </c>
      <c r="G19" s="17">
        <v>3</v>
      </c>
      <c r="H19" s="15">
        <f t="shared" si="0"/>
        <v>450</v>
      </c>
    </row>
    <row r="20" ht="20.1" customHeight="1" spans="1:8">
      <c r="A20" s="11">
        <v>15</v>
      </c>
      <c r="B20" s="12" t="s">
        <v>2885</v>
      </c>
      <c r="C20" s="13" t="s">
        <v>2886</v>
      </c>
      <c r="D20" s="12" t="s">
        <v>2887</v>
      </c>
      <c r="E20" s="11" t="s">
        <v>480</v>
      </c>
      <c r="F20" s="11">
        <v>195</v>
      </c>
      <c r="G20" s="15">
        <v>3.5</v>
      </c>
      <c r="H20" s="15">
        <f t="shared" si="0"/>
        <v>682.5</v>
      </c>
    </row>
    <row r="21" ht="20.1" customHeight="1" spans="1:8">
      <c r="A21" s="11">
        <v>16</v>
      </c>
      <c r="B21" s="12" t="s">
        <v>2888</v>
      </c>
      <c r="C21" s="13" t="s">
        <v>2889</v>
      </c>
      <c r="D21" s="12" t="s">
        <v>2890</v>
      </c>
      <c r="E21" s="14" t="s">
        <v>480</v>
      </c>
      <c r="F21" s="14">
        <v>150</v>
      </c>
      <c r="G21" s="17">
        <v>3</v>
      </c>
      <c r="H21" s="15">
        <f t="shared" si="0"/>
        <v>450</v>
      </c>
    </row>
    <row r="22" ht="20.1" customHeight="1" spans="1:8">
      <c r="A22" s="11">
        <v>17</v>
      </c>
      <c r="B22" s="12" t="s">
        <v>2891</v>
      </c>
      <c r="C22" s="13" t="s">
        <v>2892</v>
      </c>
      <c r="D22" s="12" t="s">
        <v>2893</v>
      </c>
      <c r="E22" s="11" t="s">
        <v>480</v>
      </c>
      <c r="F22" s="11">
        <v>630</v>
      </c>
      <c r="G22" s="15">
        <v>3</v>
      </c>
      <c r="H22" s="15">
        <f t="shared" si="0"/>
        <v>1890</v>
      </c>
    </row>
    <row r="23" ht="20.1" customHeight="1" spans="1:8">
      <c r="A23" s="11">
        <v>18</v>
      </c>
      <c r="B23" s="12" t="s">
        <v>2894</v>
      </c>
      <c r="C23" s="13" t="s">
        <v>2895</v>
      </c>
      <c r="D23" s="12" t="s">
        <v>2896</v>
      </c>
      <c r="E23" s="14" t="s">
        <v>480</v>
      </c>
      <c r="F23" s="14">
        <v>180</v>
      </c>
      <c r="G23" s="17">
        <v>3</v>
      </c>
      <c r="H23" s="15">
        <f t="shared" si="0"/>
        <v>540</v>
      </c>
    </row>
    <row r="24" ht="20.1" customHeight="1" spans="1:8">
      <c r="A24" s="11">
        <v>19</v>
      </c>
      <c r="B24" s="12" t="s">
        <v>2897</v>
      </c>
      <c r="C24" s="13" t="s">
        <v>2898</v>
      </c>
      <c r="D24" s="12" t="s">
        <v>2899</v>
      </c>
      <c r="E24" s="14" t="s">
        <v>480</v>
      </c>
      <c r="F24" s="14">
        <v>300</v>
      </c>
      <c r="G24" s="17">
        <v>3</v>
      </c>
      <c r="H24" s="15">
        <f t="shared" si="0"/>
        <v>900</v>
      </c>
    </row>
    <row r="25" ht="20.1" customHeight="1" spans="1:8">
      <c r="A25" s="11">
        <v>20</v>
      </c>
      <c r="B25" s="12" t="s">
        <v>2900</v>
      </c>
      <c r="C25" s="13" t="s">
        <v>2901</v>
      </c>
      <c r="D25" s="12" t="s">
        <v>2902</v>
      </c>
      <c r="E25" s="14" t="s">
        <v>480</v>
      </c>
      <c r="F25" s="14">
        <v>220</v>
      </c>
      <c r="G25" s="17">
        <v>3</v>
      </c>
      <c r="H25" s="15">
        <f t="shared" si="0"/>
        <v>660</v>
      </c>
    </row>
    <row r="26" s="1" customFormat="1" ht="20.1" customHeight="1" spans="1:8">
      <c r="A26" s="11">
        <v>21</v>
      </c>
      <c r="B26" s="12" t="s">
        <v>2903</v>
      </c>
      <c r="C26" s="13" t="s">
        <v>2904</v>
      </c>
      <c r="D26" s="12" t="s">
        <v>2905</v>
      </c>
      <c r="E26" s="11" t="s">
        <v>480</v>
      </c>
      <c r="F26" s="11">
        <v>180</v>
      </c>
      <c r="G26" s="15">
        <v>3</v>
      </c>
      <c r="H26" s="15">
        <f t="shared" si="0"/>
        <v>540</v>
      </c>
    </row>
    <row r="27" s="1" customFormat="1" ht="20.1" customHeight="1" spans="1:8">
      <c r="A27" s="11">
        <v>22</v>
      </c>
      <c r="B27" s="12" t="s">
        <v>2906</v>
      </c>
      <c r="C27" s="13" t="s">
        <v>2907</v>
      </c>
      <c r="D27" s="12" t="s">
        <v>2908</v>
      </c>
      <c r="E27" s="14" t="s">
        <v>480</v>
      </c>
      <c r="F27" s="14">
        <v>130</v>
      </c>
      <c r="G27" s="17">
        <v>3</v>
      </c>
      <c r="H27" s="15">
        <f t="shared" si="0"/>
        <v>390</v>
      </c>
    </row>
    <row r="28" s="1" customFormat="1" ht="20.1" customHeight="1" spans="1:8">
      <c r="A28" s="11">
        <v>23</v>
      </c>
      <c r="B28" s="12" t="s">
        <v>2909</v>
      </c>
      <c r="C28" s="13" t="s">
        <v>2910</v>
      </c>
      <c r="D28" s="12" t="s">
        <v>2911</v>
      </c>
      <c r="E28" s="14" t="s">
        <v>480</v>
      </c>
      <c r="F28" s="14">
        <v>212</v>
      </c>
      <c r="G28" s="17">
        <v>4.5</v>
      </c>
      <c r="H28" s="15">
        <f t="shared" si="0"/>
        <v>954</v>
      </c>
    </row>
    <row r="29" s="1" customFormat="1" ht="20.1" customHeight="1" spans="1:8">
      <c r="A29" s="11">
        <v>24</v>
      </c>
      <c r="B29" s="12" t="s">
        <v>2912</v>
      </c>
      <c r="C29" s="13" t="s">
        <v>1543</v>
      </c>
      <c r="D29" s="12" t="s">
        <v>2913</v>
      </c>
      <c r="E29" s="14" t="s">
        <v>480</v>
      </c>
      <c r="F29" s="14">
        <v>250</v>
      </c>
      <c r="G29" s="17">
        <v>5</v>
      </c>
      <c r="H29" s="15">
        <f t="shared" si="0"/>
        <v>1250</v>
      </c>
    </row>
    <row r="30" s="1" customFormat="1" ht="20.1" customHeight="1" spans="1:8">
      <c r="A30" s="11">
        <v>25</v>
      </c>
      <c r="B30" s="12" t="s">
        <v>1542</v>
      </c>
      <c r="C30" s="13" t="s">
        <v>2914</v>
      </c>
      <c r="D30" s="12" t="s">
        <v>1544</v>
      </c>
      <c r="E30" s="14" t="s">
        <v>480</v>
      </c>
      <c r="F30" s="14">
        <v>70</v>
      </c>
      <c r="G30" s="17">
        <v>5</v>
      </c>
      <c r="H30" s="15">
        <f t="shared" si="0"/>
        <v>350</v>
      </c>
    </row>
    <row r="31" s="1" customFormat="1" ht="20.1" customHeight="1" spans="1:8">
      <c r="A31" s="11">
        <v>26</v>
      </c>
      <c r="B31" s="12" t="s">
        <v>2915</v>
      </c>
      <c r="C31" s="13" t="s">
        <v>2914</v>
      </c>
      <c r="D31" s="12" t="s">
        <v>2916</v>
      </c>
      <c r="E31" s="14" t="s">
        <v>480</v>
      </c>
      <c r="F31" s="14">
        <v>45</v>
      </c>
      <c r="G31" s="17">
        <v>6</v>
      </c>
      <c r="H31" s="15">
        <f t="shared" si="0"/>
        <v>270</v>
      </c>
    </row>
    <row r="32" s="1" customFormat="1" ht="20.1" customHeight="1" spans="1:8">
      <c r="A32" s="11">
        <v>27</v>
      </c>
      <c r="B32" s="12" t="s">
        <v>2917</v>
      </c>
      <c r="C32" s="13" t="s">
        <v>2918</v>
      </c>
      <c r="D32" s="12" t="s">
        <v>2919</v>
      </c>
      <c r="E32" s="14" t="s">
        <v>480</v>
      </c>
      <c r="F32" s="14">
        <v>91</v>
      </c>
      <c r="G32" s="17">
        <v>3</v>
      </c>
      <c r="H32" s="15">
        <f t="shared" si="0"/>
        <v>273</v>
      </c>
    </row>
    <row r="33" s="1" customFormat="1" ht="20.1" customHeight="1" spans="1:8">
      <c r="A33" s="11">
        <v>28</v>
      </c>
      <c r="B33" s="12" t="s">
        <v>2920</v>
      </c>
      <c r="C33" s="13" t="s">
        <v>2921</v>
      </c>
      <c r="D33" s="12" t="s">
        <v>2922</v>
      </c>
      <c r="E33" s="14" t="s">
        <v>480</v>
      </c>
      <c r="F33" s="14">
        <v>475</v>
      </c>
      <c r="G33" s="17">
        <v>6</v>
      </c>
      <c r="H33" s="15">
        <f t="shared" si="0"/>
        <v>2850</v>
      </c>
    </row>
    <row r="34" s="1" customFormat="1" ht="20.1" customHeight="1" spans="1:8">
      <c r="A34" s="11">
        <v>29</v>
      </c>
      <c r="B34" s="12" t="s">
        <v>2923</v>
      </c>
      <c r="C34" s="13" t="s">
        <v>2924</v>
      </c>
      <c r="D34" s="12" t="s">
        <v>2925</v>
      </c>
      <c r="E34" s="14" t="s">
        <v>480</v>
      </c>
      <c r="F34" s="14">
        <v>210</v>
      </c>
      <c r="G34" s="17">
        <v>5</v>
      </c>
      <c r="H34" s="15">
        <f t="shared" si="0"/>
        <v>1050</v>
      </c>
    </row>
    <row r="35" s="1" customFormat="1" ht="20.1" customHeight="1" spans="1:8">
      <c r="A35" s="11">
        <v>30</v>
      </c>
      <c r="B35" s="12" t="s">
        <v>2926</v>
      </c>
      <c r="C35" s="13" t="s">
        <v>2927</v>
      </c>
      <c r="D35" s="12" t="s">
        <v>2928</v>
      </c>
      <c r="E35" s="14" t="s">
        <v>480</v>
      </c>
      <c r="F35" s="14">
        <v>200</v>
      </c>
      <c r="G35" s="17">
        <v>4</v>
      </c>
      <c r="H35" s="15">
        <f t="shared" si="0"/>
        <v>800</v>
      </c>
    </row>
    <row r="36" s="1" customFormat="1" ht="20.1" customHeight="1" spans="1:8">
      <c r="A36" s="11">
        <v>31</v>
      </c>
      <c r="B36" s="12" t="s">
        <v>2929</v>
      </c>
      <c r="C36" s="13" t="s">
        <v>2930</v>
      </c>
      <c r="D36" s="12" t="s">
        <v>2931</v>
      </c>
      <c r="E36" s="14" t="s">
        <v>480</v>
      </c>
      <c r="F36" s="14">
        <v>378</v>
      </c>
      <c r="G36" s="17">
        <v>5</v>
      </c>
      <c r="H36" s="15">
        <f t="shared" si="0"/>
        <v>1890</v>
      </c>
    </row>
    <row r="37" s="1" customFormat="1" ht="20.1" customHeight="1" spans="1:8">
      <c r="A37" s="11">
        <v>32</v>
      </c>
      <c r="B37" s="12" t="s">
        <v>2932</v>
      </c>
      <c r="C37" s="13" t="s">
        <v>2933</v>
      </c>
      <c r="D37" s="12" t="s">
        <v>2934</v>
      </c>
      <c r="E37" s="14" t="s">
        <v>480</v>
      </c>
      <c r="F37" s="14">
        <v>200</v>
      </c>
      <c r="G37" s="17">
        <v>3</v>
      </c>
      <c r="H37" s="15">
        <f t="shared" si="0"/>
        <v>600</v>
      </c>
    </row>
    <row r="38" s="1" customFormat="1" ht="20.1" customHeight="1" spans="1:8">
      <c r="A38" s="11">
        <v>33</v>
      </c>
      <c r="B38" s="12" t="s">
        <v>2935</v>
      </c>
      <c r="C38" s="13" t="s">
        <v>2936</v>
      </c>
      <c r="D38" s="12" t="s">
        <v>2937</v>
      </c>
      <c r="E38" s="14" t="s">
        <v>480</v>
      </c>
      <c r="F38" s="14">
        <v>452</v>
      </c>
      <c r="G38" s="17">
        <v>6</v>
      </c>
      <c r="H38" s="15">
        <f t="shared" si="0"/>
        <v>2712</v>
      </c>
    </row>
    <row r="39" s="1" customFormat="1" ht="20.1" customHeight="1" spans="1:8">
      <c r="A39" s="11">
        <v>34</v>
      </c>
      <c r="B39" s="12" t="s">
        <v>2938</v>
      </c>
      <c r="C39" s="13" t="s">
        <v>2939</v>
      </c>
      <c r="D39" s="12" t="s">
        <v>2940</v>
      </c>
      <c r="E39" s="14" t="s">
        <v>480</v>
      </c>
      <c r="F39" s="14">
        <v>200</v>
      </c>
      <c r="G39" s="17">
        <v>3</v>
      </c>
      <c r="H39" s="15">
        <f t="shared" si="0"/>
        <v>600</v>
      </c>
    </row>
    <row r="40" s="1" customFormat="1" ht="20.1" customHeight="1" spans="1:8">
      <c r="A40" s="11">
        <v>35</v>
      </c>
      <c r="B40" s="12" t="s">
        <v>2941</v>
      </c>
      <c r="C40" s="13" t="s">
        <v>2942</v>
      </c>
      <c r="D40" s="12" t="s">
        <v>2943</v>
      </c>
      <c r="E40" s="14" t="s">
        <v>480</v>
      </c>
      <c r="F40" s="14">
        <v>180</v>
      </c>
      <c r="G40" s="17">
        <v>3</v>
      </c>
      <c r="H40" s="15">
        <f t="shared" si="0"/>
        <v>540</v>
      </c>
    </row>
    <row r="41" s="1" customFormat="1" ht="20.1" customHeight="1" spans="1:8">
      <c r="A41" s="11">
        <v>36</v>
      </c>
      <c r="B41" s="12" t="s">
        <v>2944</v>
      </c>
      <c r="C41" s="13" t="s">
        <v>2945</v>
      </c>
      <c r="D41" s="12" t="s">
        <v>2946</v>
      </c>
      <c r="E41" s="14" t="s">
        <v>480</v>
      </c>
      <c r="F41" s="14">
        <v>250</v>
      </c>
      <c r="G41" s="17">
        <v>4</v>
      </c>
      <c r="H41" s="15">
        <f t="shared" si="0"/>
        <v>1000</v>
      </c>
    </row>
    <row r="42" s="1" customFormat="1" ht="20.1" customHeight="1" spans="1:8">
      <c r="A42" s="11">
        <v>37</v>
      </c>
      <c r="B42" s="12" t="s">
        <v>2947</v>
      </c>
      <c r="C42" s="13" t="s">
        <v>2948</v>
      </c>
      <c r="D42" s="12" t="s">
        <v>2949</v>
      </c>
      <c r="E42" s="14" t="s">
        <v>480</v>
      </c>
      <c r="F42" s="14">
        <v>190</v>
      </c>
      <c r="G42" s="17">
        <v>6</v>
      </c>
      <c r="H42" s="15">
        <f t="shared" si="0"/>
        <v>1140</v>
      </c>
    </row>
    <row r="43" s="1" customFormat="1" ht="20.1" customHeight="1" spans="1:8">
      <c r="A43" s="11">
        <v>38</v>
      </c>
      <c r="B43" s="12" t="s">
        <v>2950</v>
      </c>
      <c r="C43" s="13" t="s">
        <v>2951</v>
      </c>
      <c r="D43" s="12" t="s">
        <v>2952</v>
      </c>
      <c r="E43" s="14" t="s">
        <v>480</v>
      </c>
      <c r="F43" s="14">
        <v>150</v>
      </c>
      <c r="G43" s="17">
        <v>4</v>
      </c>
      <c r="H43" s="15">
        <f t="shared" si="0"/>
        <v>600</v>
      </c>
    </row>
    <row r="44" s="1" customFormat="1" ht="20.1" customHeight="1" spans="1:8">
      <c r="A44" s="11">
        <v>39</v>
      </c>
      <c r="B44" s="12" t="s">
        <v>2953</v>
      </c>
      <c r="C44" s="13" t="s">
        <v>2954</v>
      </c>
      <c r="D44" s="12" t="s">
        <v>2955</v>
      </c>
      <c r="E44" s="14" t="s">
        <v>480</v>
      </c>
      <c r="F44" s="14">
        <v>255</v>
      </c>
      <c r="G44" s="17">
        <v>5</v>
      </c>
      <c r="H44" s="15">
        <f t="shared" si="0"/>
        <v>1275</v>
      </c>
    </row>
    <row r="45" s="1" customFormat="1" ht="20.1" customHeight="1" spans="1:8">
      <c r="A45" s="11">
        <v>40</v>
      </c>
      <c r="B45" s="12" t="s">
        <v>2956</v>
      </c>
      <c r="C45" s="13" t="s">
        <v>2957</v>
      </c>
      <c r="D45" s="12" t="s">
        <v>2958</v>
      </c>
      <c r="E45" s="14" t="s">
        <v>480</v>
      </c>
      <c r="F45" s="14">
        <v>120</v>
      </c>
      <c r="G45" s="17">
        <v>3</v>
      </c>
      <c r="H45" s="15">
        <f t="shared" si="0"/>
        <v>360</v>
      </c>
    </row>
    <row r="46" s="1" customFormat="1" ht="20.1" customHeight="1" spans="1:8">
      <c r="A46" s="11">
        <v>41</v>
      </c>
      <c r="B46" s="12" t="s">
        <v>2959</v>
      </c>
      <c r="C46" s="13" t="s">
        <v>2960</v>
      </c>
      <c r="D46" s="12" t="s">
        <v>2961</v>
      </c>
      <c r="E46" s="14" t="s">
        <v>480</v>
      </c>
      <c r="F46" s="14">
        <v>110</v>
      </c>
      <c r="G46" s="17">
        <v>3.5</v>
      </c>
      <c r="H46" s="15">
        <f t="shared" si="0"/>
        <v>385</v>
      </c>
    </row>
    <row r="47" s="1" customFormat="1" ht="22" customHeight="1" spans="1:8">
      <c r="A47" s="11">
        <v>42</v>
      </c>
      <c r="B47" s="12" t="s">
        <v>1494</v>
      </c>
      <c r="C47" s="13" t="s">
        <v>1495</v>
      </c>
      <c r="D47" s="16" t="s">
        <v>2962</v>
      </c>
      <c r="E47" s="14" t="s">
        <v>928</v>
      </c>
      <c r="F47" s="11">
        <v>444</v>
      </c>
      <c r="G47" s="15">
        <v>5</v>
      </c>
      <c r="H47" s="15">
        <f t="shared" si="0"/>
        <v>2220</v>
      </c>
    </row>
    <row r="48" s="1" customFormat="1" ht="20.1" customHeight="1" spans="1:8">
      <c r="A48" s="11">
        <v>43</v>
      </c>
      <c r="B48" s="12" t="s">
        <v>2963</v>
      </c>
      <c r="C48" s="13" t="s">
        <v>2964</v>
      </c>
      <c r="D48" s="12" t="s">
        <v>2965</v>
      </c>
      <c r="E48" s="14" t="s">
        <v>928</v>
      </c>
      <c r="F48" s="14">
        <v>600</v>
      </c>
      <c r="G48" s="17">
        <v>5</v>
      </c>
      <c r="H48" s="15">
        <f t="shared" si="0"/>
        <v>3000</v>
      </c>
    </row>
    <row r="49" s="1" customFormat="1" ht="20.1" customHeight="1" spans="1:8">
      <c r="A49" s="11">
        <v>44</v>
      </c>
      <c r="B49" s="12" t="s">
        <v>1443</v>
      </c>
      <c r="C49" s="13" t="s">
        <v>1444</v>
      </c>
      <c r="D49" s="12" t="s">
        <v>2966</v>
      </c>
      <c r="E49" s="14" t="s">
        <v>928</v>
      </c>
      <c r="F49" s="14">
        <v>725</v>
      </c>
      <c r="G49" s="17">
        <v>8</v>
      </c>
      <c r="H49" s="15">
        <f t="shared" si="0"/>
        <v>5800</v>
      </c>
    </row>
    <row r="50" s="1" customFormat="1" ht="20.1" customHeight="1" spans="1:8">
      <c r="A50" s="11">
        <v>45</v>
      </c>
      <c r="B50" s="12" t="s">
        <v>2967</v>
      </c>
      <c r="C50" s="13" t="s">
        <v>2968</v>
      </c>
      <c r="D50" s="12" t="s">
        <v>2969</v>
      </c>
      <c r="E50" s="14" t="s">
        <v>928</v>
      </c>
      <c r="F50" s="14">
        <v>310</v>
      </c>
      <c r="G50" s="17">
        <v>5</v>
      </c>
      <c r="H50" s="15">
        <f t="shared" si="0"/>
        <v>1550</v>
      </c>
    </row>
    <row r="51" s="1" customFormat="1" ht="20.1" customHeight="1" spans="1:8">
      <c r="A51" s="11">
        <v>46</v>
      </c>
      <c r="B51" s="12" t="s">
        <v>2970</v>
      </c>
      <c r="C51" s="13" t="s">
        <v>1379</v>
      </c>
      <c r="D51" s="12" t="s">
        <v>2971</v>
      </c>
      <c r="E51" s="14" t="s">
        <v>928</v>
      </c>
      <c r="F51" s="14">
        <v>593</v>
      </c>
      <c r="G51" s="17">
        <v>5</v>
      </c>
      <c r="H51" s="15">
        <f t="shared" si="0"/>
        <v>2965</v>
      </c>
    </row>
    <row r="52" ht="27" customHeight="1" spans="1:8">
      <c r="A52" s="19" t="s">
        <v>238</v>
      </c>
      <c r="B52" s="19"/>
      <c r="C52" s="19"/>
      <c r="D52" s="19"/>
      <c r="E52" s="19"/>
      <c r="F52" s="20">
        <f>SUM(F6:F51)</f>
        <v>14436</v>
      </c>
      <c r="G52" s="21">
        <f>AVERAGE(G6:G51)</f>
        <v>4.25</v>
      </c>
      <c r="H52" s="22">
        <f>SUM(H6:H51)</f>
        <v>66749.5</v>
      </c>
    </row>
  </sheetData>
  <autoFilter ref="A5:H52">
    <sortState ref="A5:H52">
      <sortCondition ref="E5:E82"/>
    </sortState>
    <extLst/>
  </autoFilter>
  <mergeCells count="6">
    <mergeCell ref="A1:H1"/>
    <mergeCell ref="A2:H2"/>
    <mergeCell ref="A3:H3"/>
    <mergeCell ref="A4:E4"/>
    <mergeCell ref="F4:H4"/>
    <mergeCell ref="A52:E52"/>
  </mergeCells>
  <printOptions horizontalCentered="1"/>
  <pageMargins left="0" right="0" top="0" bottom="0" header="0" footer="0"/>
  <pageSetup paperSize="9" scale="66" firstPageNumber="0" orientation="portrait" useFirstPageNumber="1" horizontalDpi="300" verticalDpi="300"/>
  <headerFooter/>
  <colBreaks count="1" manualBreakCount="1">
    <brk id="8" max="1048575" man="1"/>
  </col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
  <sheetViews>
    <sheetView showGridLines="0" view="pageBreakPreview" zoomScale="75" zoomScaleNormal="90" topLeftCell="G85" workbookViewId="0">
      <selection activeCell="F88" sqref="F88"/>
    </sheetView>
  </sheetViews>
  <sheetFormatPr defaultColWidth="9" defaultRowHeight="15"/>
  <cols>
    <col min="1" max="1" width="2.71428571428571" style="181" customWidth="1"/>
    <col min="2" max="2" width="8.71428571428571" style="181" customWidth="1"/>
    <col min="3" max="3" width="108.714285714286" style="181" customWidth="1"/>
    <col min="4" max="4" width="14.7142857142857" style="181" customWidth="1"/>
    <col min="5" max="5" width="15.7142857142857" style="181" customWidth="1"/>
    <col min="6" max="11" width="17.7142857142857" style="181" customWidth="1"/>
    <col min="12" max="12" width="2.71428571428571" style="181" customWidth="1"/>
    <col min="13" max="1025" width="9.14285714285714" style="181" customWidth="1"/>
  </cols>
  <sheetData>
    <row r="1" s="84" customFormat="1" ht="18.75" customHeight="1" spans="1:12">
      <c r="A1" s="182"/>
      <c r="B1" s="89" t="s">
        <v>239</v>
      </c>
      <c r="C1" s="89"/>
      <c r="D1" s="89"/>
      <c r="E1" s="89"/>
      <c r="F1" s="89"/>
      <c r="G1" s="89"/>
      <c r="H1" s="89"/>
      <c r="I1" s="89"/>
      <c r="J1" s="89"/>
      <c r="K1" s="89"/>
      <c r="L1" s="182"/>
    </row>
    <row r="2" s="84" customFormat="1" ht="18.75" customHeight="1" spans="1:12">
      <c r="A2" s="182"/>
      <c r="B2" s="89"/>
      <c r="C2" s="89"/>
      <c r="D2" s="89"/>
      <c r="E2" s="89"/>
      <c r="F2" s="89"/>
      <c r="G2" s="89"/>
      <c r="H2" s="89"/>
      <c r="I2" s="89"/>
      <c r="J2" s="89"/>
      <c r="K2" s="89"/>
      <c r="L2" s="182"/>
    </row>
    <row r="3" ht="18.75" customHeight="1" spans="1:12">
      <c r="A3" s="182"/>
      <c r="B3" s="183" t="s">
        <v>240</v>
      </c>
      <c r="C3" s="183"/>
      <c r="D3" s="183"/>
      <c r="E3" s="183"/>
      <c r="F3" s="183"/>
      <c r="G3" s="183"/>
      <c r="H3" s="183"/>
      <c r="I3" s="183"/>
      <c r="J3" s="183"/>
      <c r="K3" s="183"/>
      <c r="L3" s="182"/>
    </row>
    <row r="4" ht="9.95" customHeight="1" spans="1:12">
      <c r="A4" s="182"/>
      <c r="B4" s="184"/>
      <c r="C4" s="184"/>
      <c r="D4" s="184"/>
      <c r="E4" s="184"/>
      <c r="F4" s="184"/>
      <c r="G4" s="184"/>
      <c r="H4" s="184"/>
      <c r="I4" s="184"/>
      <c r="J4" s="184"/>
      <c r="K4" s="184"/>
      <c r="L4" s="182"/>
    </row>
    <row r="5" ht="22.5" customHeight="1" spans="1:12">
      <c r="A5" s="182"/>
      <c r="B5" s="185" t="s">
        <v>2</v>
      </c>
      <c r="C5" s="186" t="s">
        <v>4</v>
      </c>
      <c r="D5" s="187" t="s">
        <v>5</v>
      </c>
      <c r="E5" s="187" t="s">
        <v>6</v>
      </c>
      <c r="F5" s="188" t="s">
        <v>241</v>
      </c>
      <c r="G5" s="188"/>
      <c r="H5" s="188"/>
      <c r="I5" s="188" t="s">
        <v>242</v>
      </c>
      <c r="J5" s="188"/>
      <c r="K5" s="202" t="s">
        <v>243</v>
      </c>
      <c r="L5" s="182"/>
    </row>
    <row r="6" ht="22.5" customHeight="1" spans="1:12">
      <c r="A6" s="182"/>
      <c r="B6" s="185"/>
      <c r="C6" s="186"/>
      <c r="D6" s="187"/>
      <c r="E6" s="187"/>
      <c r="F6" s="189" t="s">
        <v>244</v>
      </c>
      <c r="G6" s="189" t="s">
        <v>245</v>
      </c>
      <c r="H6" s="189" t="s">
        <v>238</v>
      </c>
      <c r="I6" s="189" t="s">
        <v>246</v>
      </c>
      <c r="J6" s="189" t="s">
        <v>247</v>
      </c>
      <c r="K6" s="203" t="s">
        <v>247</v>
      </c>
      <c r="L6" s="182"/>
    </row>
    <row r="7" ht="17.25" customHeight="1" spans="1:12">
      <c r="A7" s="182"/>
      <c r="B7" s="190" t="s">
        <v>248</v>
      </c>
      <c r="C7" s="190"/>
      <c r="D7" s="190"/>
      <c r="E7" s="190"/>
      <c r="F7" s="190"/>
      <c r="G7" s="190"/>
      <c r="H7" s="190"/>
      <c r="I7" s="190"/>
      <c r="J7" s="190"/>
      <c r="K7" s="190"/>
      <c r="L7" s="182"/>
    </row>
    <row r="8" ht="17.45" customHeight="1" spans="1:12">
      <c r="A8" s="182"/>
      <c r="B8" s="191" t="s">
        <v>10</v>
      </c>
      <c r="C8" s="192" t="s">
        <v>12</v>
      </c>
      <c r="D8" s="193" t="s">
        <v>13</v>
      </c>
      <c r="E8" s="193">
        <v>180</v>
      </c>
      <c r="F8" s="194">
        <v>9.53</v>
      </c>
      <c r="G8" s="194">
        <f>ROUND(F8*(1+(insumos!E$37/100)),2)</f>
        <v>11.67</v>
      </c>
      <c r="H8" s="195">
        <v>2100.6</v>
      </c>
      <c r="I8" s="204" t="e">
        <f t="shared" ref="I8:I24" si="0">#N/A</f>
        <v>#N/A</v>
      </c>
      <c r="J8" s="204" t="e">
        <f t="shared" ref="J8:J23" si="1">#N/A</f>
        <v>#N/A</v>
      </c>
      <c r="K8" s="205" t="e">
        <f t="shared" ref="K8:K23" si="2">G8+J8</f>
        <v>#N/A</v>
      </c>
      <c r="L8" s="182"/>
    </row>
    <row r="9" ht="17.45" customHeight="1" spans="1:12">
      <c r="A9" s="182"/>
      <c r="B9" s="191" t="s">
        <v>14</v>
      </c>
      <c r="C9" s="192" t="s">
        <v>16</v>
      </c>
      <c r="D9" s="193" t="s">
        <v>13</v>
      </c>
      <c r="E9" s="193">
        <v>180</v>
      </c>
      <c r="F9" s="194">
        <v>13.37</v>
      </c>
      <c r="G9" s="194">
        <v>16.38</v>
      </c>
      <c r="H9" s="181">
        <v>2948.4</v>
      </c>
      <c r="I9" s="204" t="e">
        <f t="shared" si="0"/>
        <v>#N/A</v>
      </c>
      <c r="J9" s="181" t="e">
        <f t="shared" si="1"/>
        <v>#N/A</v>
      </c>
      <c r="K9" s="205" t="e">
        <f t="shared" si="2"/>
        <v>#N/A</v>
      </c>
      <c r="L9" s="182"/>
    </row>
    <row r="10" ht="17.45" customHeight="1" spans="1:12">
      <c r="A10" s="182"/>
      <c r="B10" s="191" t="s">
        <v>17</v>
      </c>
      <c r="C10" s="192" t="s">
        <v>19</v>
      </c>
      <c r="D10" s="193" t="s">
        <v>20</v>
      </c>
      <c r="E10" s="193">
        <v>70</v>
      </c>
      <c r="F10" s="194">
        <v>95.3</v>
      </c>
      <c r="G10" s="194">
        <v>116.74</v>
      </c>
      <c r="H10" s="181">
        <v>8171.8</v>
      </c>
      <c r="I10" s="181" t="e">
        <f t="shared" si="0"/>
        <v>#N/A</v>
      </c>
      <c r="J10" s="181" t="e">
        <f t="shared" si="1"/>
        <v>#N/A</v>
      </c>
      <c r="K10" s="205" t="e">
        <f t="shared" si="2"/>
        <v>#N/A</v>
      </c>
      <c r="L10" s="182"/>
    </row>
    <row r="11" ht="17.45" customHeight="1" spans="1:12">
      <c r="A11" s="182"/>
      <c r="B11" s="191" t="s">
        <v>21</v>
      </c>
      <c r="C11" s="192" t="s">
        <v>23</v>
      </c>
      <c r="D11" s="193" t="s">
        <v>20</v>
      </c>
      <c r="E11" s="193">
        <v>20</v>
      </c>
      <c r="F11" s="194">
        <v>131.96</v>
      </c>
      <c r="G11" s="194">
        <v>161.65</v>
      </c>
      <c r="H11" s="181">
        <v>3233</v>
      </c>
      <c r="I11" s="181" t="e">
        <f t="shared" si="0"/>
        <v>#N/A</v>
      </c>
      <c r="J11" s="181" t="e">
        <f t="shared" si="1"/>
        <v>#N/A</v>
      </c>
      <c r="K11" s="205" t="e">
        <f t="shared" si="2"/>
        <v>#N/A</v>
      </c>
      <c r="L11" s="182"/>
    </row>
    <row r="12" ht="17.45" customHeight="1" spans="1:12">
      <c r="A12" s="182"/>
      <c r="B12" s="191" t="s">
        <v>24</v>
      </c>
      <c r="C12" s="192" t="s">
        <v>26</v>
      </c>
      <c r="D12" s="193" t="s">
        <v>13</v>
      </c>
      <c r="E12" s="193">
        <v>300</v>
      </c>
      <c r="F12" s="194">
        <v>8.41</v>
      </c>
      <c r="G12" s="194">
        <v>10.3</v>
      </c>
      <c r="H12" s="181">
        <v>3090</v>
      </c>
      <c r="I12" s="181" t="e">
        <f t="shared" si="0"/>
        <v>#N/A</v>
      </c>
      <c r="J12" s="181" t="e">
        <f t="shared" si="1"/>
        <v>#N/A</v>
      </c>
      <c r="K12" s="205" t="e">
        <f t="shared" si="2"/>
        <v>#N/A</v>
      </c>
      <c r="L12" s="182"/>
    </row>
    <row r="13" ht="17.45" customHeight="1" spans="1:12">
      <c r="A13" s="182"/>
      <c r="B13" s="191" t="s">
        <v>27</v>
      </c>
      <c r="C13" s="192" t="s">
        <v>29</v>
      </c>
      <c r="D13" s="193" t="s">
        <v>13</v>
      </c>
      <c r="E13" s="193">
        <v>150</v>
      </c>
      <c r="F13" s="194">
        <v>11.01</v>
      </c>
      <c r="G13" s="194">
        <f>ROUND(F13*(1+(insumos!E$37/100)),2)</f>
        <v>13.49</v>
      </c>
      <c r="H13" s="181">
        <v>2023.5</v>
      </c>
      <c r="I13" s="181" t="e">
        <f t="shared" si="0"/>
        <v>#N/A</v>
      </c>
      <c r="J13" s="181" t="e">
        <f t="shared" si="1"/>
        <v>#N/A</v>
      </c>
      <c r="K13" s="205" t="e">
        <f t="shared" si="2"/>
        <v>#N/A</v>
      </c>
      <c r="L13" s="182"/>
    </row>
    <row r="14" ht="17.45" customHeight="1" spans="1:12">
      <c r="A14" s="182"/>
      <c r="B14" s="191" t="s">
        <v>30</v>
      </c>
      <c r="C14" s="192" t="s">
        <v>32</v>
      </c>
      <c r="D14" s="193" t="s">
        <v>13</v>
      </c>
      <c r="E14" s="193">
        <v>120</v>
      </c>
      <c r="F14" s="194">
        <v>5.63</v>
      </c>
      <c r="G14" s="194">
        <v>6.9</v>
      </c>
      <c r="H14" s="181">
        <v>828</v>
      </c>
      <c r="I14" s="181" t="e">
        <f t="shared" si="0"/>
        <v>#N/A</v>
      </c>
      <c r="J14" s="181" t="e">
        <f t="shared" si="1"/>
        <v>#N/A</v>
      </c>
      <c r="K14" s="205" t="e">
        <f t="shared" si="2"/>
        <v>#N/A</v>
      </c>
      <c r="L14" s="182"/>
    </row>
    <row r="15" ht="17.45" customHeight="1" spans="1:12">
      <c r="A15" s="182"/>
      <c r="B15" s="191" t="s">
        <v>33</v>
      </c>
      <c r="C15" s="192" t="s">
        <v>249</v>
      </c>
      <c r="D15" s="193" t="s">
        <v>36</v>
      </c>
      <c r="E15" s="193">
        <v>240</v>
      </c>
      <c r="F15" s="194">
        <v>1.49</v>
      </c>
      <c r="G15" s="194">
        <v>1.83</v>
      </c>
      <c r="H15" s="181">
        <v>439.2</v>
      </c>
      <c r="I15" s="181" t="e">
        <f t="shared" si="0"/>
        <v>#N/A</v>
      </c>
      <c r="J15" s="181" t="e">
        <f t="shared" si="1"/>
        <v>#N/A</v>
      </c>
      <c r="K15" s="205" t="e">
        <f t="shared" si="2"/>
        <v>#N/A</v>
      </c>
      <c r="L15" s="182"/>
    </row>
    <row r="16" ht="17.45" customHeight="1" spans="1:12">
      <c r="A16" s="182"/>
      <c r="B16" s="191" t="s">
        <v>37</v>
      </c>
      <c r="C16" s="192" t="s">
        <v>39</v>
      </c>
      <c r="D16" s="193" t="s">
        <v>36</v>
      </c>
      <c r="E16" s="193">
        <v>240</v>
      </c>
      <c r="F16" s="194">
        <v>1.42</v>
      </c>
      <c r="G16" s="194">
        <v>1.74</v>
      </c>
      <c r="H16" s="181">
        <v>417.6</v>
      </c>
      <c r="I16" s="181" t="e">
        <f t="shared" si="0"/>
        <v>#N/A</v>
      </c>
      <c r="J16" s="181" t="e">
        <f t="shared" si="1"/>
        <v>#N/A</v>
      </c>
      <c r="K16" s="205" t="e">
        <f t="shared" si="2"/>
        <v>#N/A</v>
      </c>
      <c r="L16" s="182"/>
    </row>
    <row r="17" ht="28.5" spans="1:12">
      <c r="A17" s="182"/>
      <c r="B17" s="191" t="s">
        <v>40</v>
      </c>
      <c r="C17" s="192" t="s">
        <v>42</v>
      </c>
      <c r="D17" s="196" t="s">
        <v>43</v>
      </c>
      <c r="E17" s="193">
        <v>3</v>
      </c>
      <c r="F17" s="194">
        <v>761.65</v>
      </c>
      <c r="G17" s="194">
        <v>933.01</v>
      </c>
      <c r="H17" s="181">
        <v>2799.03</v>
      </c>
      <c r="I17" s="181" t="e">
        <f t="shared" si="0"/>
        <v>#N/A</v>
      </c>
      <c r="J17" s="181" t="e">
        <f t="shared" si="1"/>
        <v>#N/A</v>
      </c>
      <c r="K17" s="205" t="e">
        <f t="shared" si="2"/>
        <v>#N/A</v>
      </c>
      <c r="L17" s="182"/>
    </row>
    <row r="18" ht="40.5" customHeight="1" spans="1:12">
      <c r="A18" s="182"/>
      <c r="B18" s="191" t="s">
        <v>44</v>
      </c>
      <c r="C18" s="197" t="s">
        <v>46</v>
      </c>
      <c r="D18" s="196" t="s">
        <v>20</v>
      </c>
      <c r="E18" s="196">
        <v>180</v>
      </c>
      <c r="F18" s="194">
        <v>34.57</v>
      </c>
      <c r="G18" s="194">
        <v>42.35</v>
      </c>
      <c r="H18" s="181">
        <v>7623</v>
      </c>
      <c r="I18" s="181" t="e">
        <f t="shared" si="0"/>
        <v>#N/A</v>
      </c>
      <c r="J18" s="181" t="e">
        <f t="shared" si="1"/>
        <v>#N/A</v>
      </c>
      <c r="K18" s="205" t="e">
        <f t="shared" si="2"/>
        <v>#N/A</v>
      </c>
      <c r="L18" s="182"/>
    </row>
    <row r="19" ht="17.45" customHeight="1" spans="1:12">
      <c r="A19" s="182"/>
      <c r="B19" s="191" t="s">
        <v>47</v>
      </c>
      <c r="C19" s="197" t="s">
        <v>49</v>
      </c>
      <c r="D19" s="196" t="s">
        <v>36</v>
      </c>
      <c r="E19" s="196">
        <v>180</v>
      </c>
      <c r="F19" s="194">
        <v>19.49</v>
      </c>
      <c r="G19" s="194">
        <v>23.88</v>
      </c>
      <c r="H19" s="181">
        <v>4298.4</v>
      </c>
      <c r="I19" s="181" t="e">
        <f t="shared" si="0"/>
        <v>#N/A</v>
      </c>
      <c r="J19" s="181" t="e">
        <f t="shared" si="1"/>
        <v>#N/A</v>
      </c>
      <c r="K19" s="205" t="e">
        <f t="shared" si="2"/>
        <v>#N/A</v>
      </c>
      <c r="L19" s="182"/>
    </row>
    <row r="20" ht="17.45" customHeight="1" spans="1:12">
      <c r="A20" s="182"/>
      <c r="B20" s="191" t="s">
        <v>50</v>
      </c>
      <c r="C20" s="197" t="s">
        <v>49</v>
      </c>
      <c r="D20" s="196" t="s">
        <v>36</v>
      </c>
      <c r="E20" s="196">
        <v>180</v>
      </c>
      <c r="F20" s="194">
        <v>24.19</v>
      </c>
      <c r="G20" s="194">
        <v>29.63</v>
      </c>
      <c r="H20" s="181">
        <v>5333.4</v>
      </c>
      <c r="I20" s="181" t="e">
        <f t="shared" si="0"/>
        <v>#N/A</v>
      </c>
      <c r="J20" s="181" t="e">
        <f t="shared" si="1"/>
        <v>#N/A</v>
      </c>
      <c r="K20" s="205" t="e">
        <f t="shared" si="2"/>
        <v>#N/A</v>
      </c>
      <c r="L20" s="182"/>
    </row>
    <row r="21" ht="17.45" customHeight="1" spans="1:12">
      <c r="A21" s="182"/>
      <c r="B21" s="191" t="s">
        <v>52</v>
      </c>
      <c r="C21" s="197" t="s">
        <v>54</v>
      </c>
      <c r="D21" s="196" t="s">
        <v>36</v>
      </c>
      <c r="E21" s="196">
        <v>100</v>
      </c>
      <c r="F21" s="194">
        <v>40.1</v>
      </c>
      <c r="G21" s="194">
        <v>49.12</v>
      </c>
      <c r="H21" s="181">
        <v>4912</v>
      </c>
      <c r="I21" s="181" t="e">
        <f t="shared" si="0"/>
        <v>#N/A</v>
      </c>
      <c r="J21" s="181" t="e">
        <f t="shared" si="1"/>
        <v>#N/A</v>
      </c>
      <c r="K21" s="205" t="e">
        <f t="shared" si="2"/>
        <v>#N/A</v>
      </c>
      <c r="L21" s="182"/>
    </row>
    <row r="22" ht="17.45" customHeight="1" spans="1:12">
      <c r="A22" s="182"/>
      <c r="B22" s="191" t="s">
        <v>55</v>
      </c>
      <c r="C22" s="197" t="s">
        <v>57</v>
      </c>
      <c r="D22" s="196" t="s">
        <v>36</v>
      </c>
      <c r="E22" s="196">
        <v>50</v>
      </c>
      <c r="F22" s="194">
        <v>57.17</v>
      </c>
      <c r="G22" s="194">
        <f>ROUND(F22*(1+(insumos!E$37/100)),2)</f>
        <v>70.03</v>
      </c>
      <c r="H22" s="181">
        <v>3501.5</v>
      </c>
      <c r="I22" s="181" t="e">
        <f t="shared" si="0"/>
        <v>#N/A</v>
      </c>
      <c r="J22" s="181" t="e">
        <f t="shared" si="1"/>
        <v>#N/A</v>
      </c>
      <c r="K22" s="205" t="e">
        <f t="shared" si="2"/>
        <v>#N/A</v>
      </c>
      <c r="L22" s="182"/>
    </row>
    <row r="23" ht="17.45" customHeight="1" spans="1:12">
      <c r="A23" s="182"/>
      <c r="B23" s="191" t="s">
        <v>58</v>
      </c>
      <c r="C23" s="197" t="s">
        <v>60</v>
      </c>
      <c r="D23" s="196" t="s">
        <v>36</v>
      </c>
      <c r="E23" s="196">
        <v>30</v>
      </c>
      <c r="F23" s="194">
        <v>94.1</v>
      </c>
      <c r="G23" s="194">
        <f>ROUND(F23*(1+(insumos!E$37/100)),2)</f>
        <v>115.27</v>
      </c>
      <c r="H23" s="181">
        <v>3458.1</v>
      </c>
      <c r="I23" s="181" t="e">
        <f t="shared" si="0"/>
        <v>#N/A</v>
      </c>
      <c r="J23" s="181" t="e">
        <f t="shared" si="1"/>
        <v>#N/A</v>
      </c>
      <c r="K23" s="205" t="e">
        <f t="shared" si="2"/>
        <v>#N/A</v>
      </c>
      <c r="L23" s="182"/>
    </row>
    <row r="24" ht="17.45" customHeight="1" spans="1:12">
      <c r="A24" s="182"/>
      <c r="B24" s="198" t="s">
        <v>250</v>
      </c>
      <c r="C24" s="198"/>
      <c r="D24" s="198"/>
      <c r="E24" s="198"/>
      <c r="F24" s="198"/>
      <c r="G24" s="198"/>
      <c r="H24" s="199">
        <f>SUM(H8:H23)</f>
        <v>55177.53</v>
      </c>
      <c r="I24" s="206" t="e">
        <f t="shared" si="0"/>
        <v>#N/A</v>
      </c>
      <c r="J24" s="207"/>
      <c r="K24" s="207"/>
      <c r="L24" s="182"/>
    </row>
    <row r="25" ht="17.25" customHeight="1" spans="1:12">
      <c r="A25" s="182"/>
      <c r="B25" s="190" t="s">
        <v>251</v>
      </c>
      <c r="C25" s="190"/>
      <c r="D25" s="190"/>
      <c r="E25" s="190"/>
      <c r="F25" s="190"/>
      <c r="G25" s="190"/>
      <c r="H25" s="190"/>
      <c r="I25" s="190"/>
      <c r="J25" s="190"/>
      <c r="K25" s="190"/>
      <c r="L25" s="182"/>
    </row>
    <row r="26" ht="42.75" spans="1:12">
      <c r="A26" s="182"/>
      <c r="B26" s="191" t="s">
        <v>63</v>
      </c>
      <c r="C26" s="192" t="s">
        <v>65</v>
      </c>
      <c r="D26" s="193" t="s">
        <v>36</v>
      </c>
      <c r="E26" s="193">
        <v>60</v>
      </c>
      <c r="F26" s="194">
        <v>8.59</v>
      </c>
      <c r="G26" s="194">
        <f>ROUND(F26*(1+(insumos!E$37/100)),2)</f>
        <v>10.52</v>
      </c>
      <c r="H26" s="181">
        <v>631.2</v>
      </c>
      <c r="I26" s="204" t="e">
        <f>ROUND(H26/H$30*I$30,2)</f>
        <v>#REF!</v>
      </c>
      <c r="J26" s="204" t="e">
        <f>ROUND(I26/E26,2)</f>
        <v>#REF!</v>
      </c>
      <c r="K26" s="205" t="e">
        <f>G26+J26</f>
        <v>#REF!</v>
      </c>
      <c r="L26" s="182"/>
    </row>
    <row r="27" ht="17.25" customHeight="1" spans="1:12">
      <c r="A27" s="182"/>
      <c r="B27" s="191" t="s">
        <v>66</v>
      </c>
      <c r="C27" s="192" t="s">
        <v>68</v>
      </c>
      <c r="D27" s="196" t="s">
        <v>43</v>
      </c>
      <c r="E27" s="193">
        <v>18</v>
      </c>
      <c r="F27" s="194">
        <v>290</v>
      </c>
      <c r="G27" s="194">
        <f>ROUND(F27*(1+(insumos!E$37/100)),2)</f>
        <v>355.25</v>
      </c>
      <c r="H27" s="181">
        <v>6394.5</v>
      </c>
      <c r="I27" s="204" t="e">
        <f>ROUND(H27/H$92*I$92,2)</f>
        <v>#REF!</v>
      </c>
      <c r="J27" s="181" t="e">
        <f>#N/A</f>
        <v>#N/A</v>
      </c>
      <c r="K27" s="205" t="e">
        <f>G27+J27</f>
        <v>#N/A</v>
      </c>
      <c r="L27" s="182"/>
    </row>
    <row r="28" ht="17.25" customHeight="1" spans="1:12">
      <c r="A28" s="182"/>
      <c r="B28" s="191" t="s">
        <v>69</v>
      </c>
      <c r="C28" s="192" t="s">
        <v>71</v>
      </c>
      <c r="D28" s="196" t="s">
        <v>43</v>
      </c>
      <c r="E28" s="193">
        <v>9</v>
      </c>
      <c r="F28" s="194">
        <v>33.34</v>
      </c>
      <c r="G28" s="194">
        <f>ROUND(F28*(1+(insumos!E$37/100)),2)</f>
        <v>40.84</v>
      </c>
      <c r="H28" s="181">
        <v>367.56</v>
      </c>
      <c r="I28" s="204" t="e">
        <f>#N/A</f>
        <v>#N/A</v>
      </c>
      <c r="J28" s="181" t="e">
        <f>#N/A</f>
        <v>#N/A</v>
      </c>
      <c r="K28" s="205" t="e">
        <f>G28+J28</f>
        <v>#N/A</v>
      </c>
      <c r="L28" s="182"/>
    </row>
    <row r="29" ht="17.25" customHeight="1" spans="1:12">
      <c r="A29" s="182"/>
      <c r="B29" s="191" t="s">
        <v>72</v>
      </c>
      <c r="C29" s="192" t="s">
        <v>74</v>
      </c>
      <c r="D29" s="193" t="s">
        <v>13</v>
      </c>
      <c r="E29" s="193">
        <v>24</v>
      </c>
      <c r="F29" s="194">
        <v>160.78</v>
      </c>
      <c r="G29" s="194">
        <v>196.95</v>
      </c>
      <c r="H29" s="181">
        <v>4726.8</v>
      </c>
      <c r="I29" s="204" t="e">
        <f>#N/A</f>
        <v>#N/A</v>
      </c>
      <c r="J29" s="181" t="e">
        <f>#N/A</f>
        <v>#N/A</v>
      </c>
      <c r="K29" s="205" t="e">
        <f>G29+J29</f>
        <v>#N/A</v>
      </c>
      <c r="L29" s="182"/>
    </row>
    <row r="30" ht="17.45" customHeight="1" spans="1:12">
      <c r="A30" s="182"/>
      <c r="B30" s="198" t="s">
        <v>252</v>
      </c>
      <c r="C30" s="198"/>
      <c r="D30" s="198"/>
      <c r="E30" s="198"/>
      <c r="F30" s="198"/>
      <c r="G30" s="198"/>
      <c r="H30" s="199">
        <f>SUM(H26:H29)</f>
        <v>12120.06</v>
      </c>
      <c r="I30" s="206" t="e">
        <f>ROUND(H30/H$92*I$92,2)</f>
        <v>#REF!</v>
      </c>
      <c r="J30" s="207"/>
      <c r="K30" s="207"/>
      <c r="L30" s="182"/>
    </row>
    <row r="31" ht="17.25" customHeight="1" spans="1:12">
      <c r="A31" s="182"/>
      <c r="B31" s="190" t="s">
        <v>253</v>
      </c>
      <c r="C31" s="190"/>
      <c r="D31" s="190"/>
      <c r="E31" s="190"/>
      <c r="F31" s="190"/>
      <c r="G31" s="190"/>
      <c r="H31" s="190"/>
      <c r="I31" s="190"/>
      <c r="J31" s="190"/>
      <c r="K31" s="190"/>
      <c r="L31" s="182"/>
    </row>
    <row r="32" ht="17.25" customHeight="1" spans="1:12">
      <c r="A32" s="182"/>
      <c r="B32" s="191" t="s">
        <v>77</v>
      </c>
      <c r="C32" s="192" t="s">
        <v>79</v>
      </c>
      <c r="D32" s="193" t="s">
        <v>20</v>
      </c>
      <c r="E32" s="193">
        <v>90</v>
      </c>
      <c r="F32" s="194">
        <v>14.23</v>
      </c>
      <c r="G32" s="194">
        <v>17.43</v>
      </c>
      <c r="H32" s="181">
        <v>1568.7</v>
      </c>
      <c r="I32" s="204" t="e">
        <f>ROUND(H32/H$41*I$41,2)</f>
        <v>#REF!</v>
      </c>
      <c r="J32" s="181" t="e">
        <f t="shared" ref="J32:J40" si="3">#N/A</f>
        <v>#N/A</v>
      </c>
      <c r="K32" s="205" t="e">
        <f t="shared" ref="K32:K40" si="4">G32+J32</f>
        <v>#N/A</v>
      </c>
      <c r="L32" s="182"/>
    </row>
    <row r="33" ht="17.25" customHeight="1" spans="1:12">
      <c r="A33" s="182"/>
      <c r="B33" s="191" t="s">
        <v>80</v>
      </c>
      <c r="C33" s="192" t="s">
        <v>82</v>
      </c>
      <c r="D33" s="193" t="s">
        <v>20</v>
      </c>
      <c r="E33" s="193">
        <v>280</v>
      </c>
      <c r="F33" s="194">
        <v>5.53</v>
      </c>
      <c r="G33" s="194">
        <v>6.77</v>
      </c>
      <c r="H33" s="181">
        <v>1895.6</v>
      </c>
      <c r="I33" s="204" t="e">
        <f t="shared" ref="I33:I40" si="5">#N/A</f>
        <v>#N/A</v>
      </c>
      <c r="J33" s="181" t="e">
        <f t="shared" si="3"/>
        <v>#N/A</v>
      </c>
      <c r="K33" s="205" t="e">
        <f t="shared" si="4"/>
        <v>#N/A</v>
      </c>
      <c r="L33" s="182"/>
    </row>
    <row r="34" ht="17.25" customHeight="1" spans="1:12">
      <c r="A34" s="182"/>
      <c r="B34" s="191" t="s">
        <v>83</v>
      </c>
      <c r="C34" s="192" t="s">
        <v>85</v>
      </c>
      <c r="D34" s="193" t="s">
        <v>20</v>
      </c>
      <c r="E34" s="193">
        <v>480</v>
      </c>
      <c r="F34" s="194">
        <v>14.23</v>
      </c>
      <c r="G34" s="194">
        <f>ROUND(F34*(1+(insumos!E$37/100)),2)</f>
        <v>17.43</v>
      </c>
      <c r="H34" s="181">
        <v>8366.4</v>
      </c>
      <c r="I34" s="181" t="e">
        <f t="shared" si="5"/>
        <v>#N/A</v>
      </c>
      <c r="J34" s="181" t="e">
        <f t="shared" si="3"/>
        <v>#N/A</v>
      </c>
      <c r="K34" s="205" t="e">
        <f t="shared" si="4"/>
        <v>#N/A</v>
      </c>
      <c r="L34" s="182"/>
    </row>
    <row r="35" ht="28.5" spans="1:12">
      <c r="A35" s="182"/>
      <c r="B35" s="191" t="s">
        <v>86</v>
      </c>
      <c r="C35" s="192" t="s">
        <v>88</v>
      </c>
      <c r="D35" s="193" t="s">
        <v>20</v>
      </c>
      <c r="E35" s="193">
        <v>480</v>
      </c>
      <c r="F35" s="194">
        <v>2.62</v>
      </c>
      <c r="G35" s="194">
        <v>3.21</v>
      </c>
      <c r="H35" s="181">
        <v>1540.8</v>
      </c>
      <c r="I35" s="181" t="e">
        <f t="shared" si="5"/>
        <v>#N/A</v>
      </c>
      <c r="J35" s="181" t="e">
        <f t="shared" si="3"/>
        <v>#N/A</v>
      </c>
      <c r="K35" s="205" t="e">
        <f t="shared" si="4"/>
        <v>#N/A</v>
      </c>
      <c r="L35" s="182"/>
    </row>
    <row r="36" ht="17.25" customHeight="1" spans="1:12">
      <c r="A36" s="182"/>
      <c r="B36" s="191" t="s">
        <v>89</v>
      </c>
      <c r="C36" s="192" t="s">
        <v>91</v>
      </c>
      <c r="D36" s="193" t="s">
        <v>20</v>
      </c>
      <c r="E36" s="193">
        <v>300</v>
      </c>
      <c r="F36" s="194">
        <v>28.56</v>
      </c>
      <c r="G36" s="194">
        <v>34.99</v>
      </c>
      <c r="H36" s="181">
        <v>10497</v>
      </c>
      <c r="I36" s="181" t="e">
        <f t="shared" si="5"/>
        <v>#N/A</v>
      </c>
      <c r="J36" s="181" t="e">
        <f t="shared" si="3"/>
        <v>#N/A</v>
      </c>
      <c r="K36" s="205" t="e">
        <f t="shared" si="4"/>
        <v>#N/A</v>
      </c>
      <c r="L36" s="182"/>
    </row>
    <row r="37" ht="17.25" customHeight="1" spans="1:12">
      <c r="A37" s="182"/>
      <c r="B37" s="191" t="s">
        <v>92</v>
      </c>
      <c r="C37" s="197" t="s">
        <v>94</v>
      </c>
      <c r="D37" s="196" t="s">
        <v>20</v>
      </c>
      <c r="E37" s="196">
        <v>950</v>
      </c>
      <c r="F37" s="194">
        <v>33.98</v>
      </c>
      <c r="G37" s="194">
        <f>ROUND(F37*(1+(insumos!E$37/100)),2)</f>
        <v>41.63</v>
      </c>
      <c r="H37" s="181">
        <v>39548.5</v>
      </c>
      <c r="I37" s="181" t="e">
        <f t="shared" si="5"/>
        <v>#N/A</v>
      </c>
      <c r="J37" s="181" t="e">
        <f t="shared" si="3"/>
        <v>#N/A</v>
      </c>
      <c r="K37" s="205" t="e">
        <f t="shared" si="4"/>
        <v>#N/A</v>
      </c>
      <c r="L37" s="182"/>
    </row>
    <row r="38" ht="17.25" customHeight="1" spans="1:12">
      <c r="A38" s="182"/>
      <c r="B38" s="191" t="s">
        <v>95</v>
      </c>
      <c r="C38" s="197" t="s">
        <v>97</v>
      </c>
      <c r="D38" s="196" t="s">
        <v>20</v>
      </c>
      <c r="E38" s="196">
        <v>30</v>
      </c>
      <c r="F38" s="194">
        <v>38.42</v>
      </c>
      <c r="G38" s="194">
        <f>ROUND(F38*(1+(insumos!E$37/100)),2)</f>
        <v>47.06</v>
      </c>
      <c r="H38" s="181">
        <v>1411.8</v>
      </c>
      <c r="I38" s="181" t="e">
        <f t="shared" si="5"/>
        <v>#N/A</v>
      </c>
      <c r="J38" s="181" t="e">
        <f t="shared" si="3"/>
        <v>#N/A</v>
      </c>
      <c r="K38" s="205" t="e">
        <f t="shared" si="4"/>
        <v>#N/A</v>
      </c>
      <c r="L38" s="182"/>
    </row>
    <row r="39" ht="17.25" customHeight="1" spans="1:12">
      <c r="A39" s="182"/>
      <c r="B39" s="191" t="s">
        <v>98</v>
      </c>
      <c r="C39" s="197" t="s">
        <v>100</v>
      </c>
      <c r="D39" s="196" t="s">
        <v>20</v>
      </c>
      <c r="E39" s="196">
        <v>60</v>
      </c>
      <c r="F39" s="194">
        <v>43.42</v>
      </c>
      <c r="G39" s="194">
        <f>ROUND(F39*(1+(insumos!E$37/100)),2)</f>
        <v>53.19</v>
      </c>
      <c r="H39" s="181">
        <v>3191.4</v>
      </c>
      <c r="I39" s="181" t="e">
        <f t="shared" si="5"/>
        <v>#N/A</v>
      </c>
      <c r="J39" s="181" t="e">
        <f t="shared" si="3"/>
        <v>#N/A</v>
      </c>
      <c r="K39" s="205" t="e">
        <f t="shared" si="4"/>
        <v>#N/A</v>
      </c>
      <c r="L39" s="182"/>
    </row>
    <row r="40" ht="28.5" spans="1:12">
      <c r="A40" s="182"/>
      <c r="B40" s="191" t="s">
        <v>101</v>
      </c>
      <c r="C40" s="197" t="s">
        <v>103</v>
      </c>
      <c r="D40" s="196" t="s">
        <v>20</v>
      </c>
      <c r="E40" s="196">
        <v>90</v>
      </c>
      <c r="F40" s="194">
        <v>71.6</v>
      </c>
      <c r="G40" s="194">
        <f>ROUND(F40*(1+(insumos!E$37/100)),2)</f>
        <v>87.71</v>
      </c>
      <c r="H40" s="181">
        <v>7893.9</v>
      </c>
      <c r="I40" s="181" t="e">
        <f t="shared" si="5"/>
        <v>#N/A</v>
      </c>
      <c r="J40" s="181" t="e">
        <f t="shared" si="3"/>
        <v>#N/A</v>
      </c>
      <c r="K40" s="205" t="e">
        <f t="shared" si="4"/>
        <v>#N/A</v>
      </c>
      <c r="L40" s="182"/>
    </row>
    <row r="41" ht="17.45" customHeight="1" spans="1:12">
      <c r="A41" s="182"/>
      <c r="B41" s="198" t="s">
        <v>254</v>
      </c>
      <c r="C41" s="198"/>
      <c r="D41" s="198"/>
      <c r="E41" s="198"/>
      <c r="F41" s="198"/>
      <c r="G41" s="198"/>
      <c r="H41" s="199">
        <f>SUM(H32:H40)</f>
        <v>75914.1</v>
      </c>
      <c r="I41" s="206" t="e">
        <f>ROUND(H41/H$92*I$92,2)</f>
        <v>#REF!</v>
      </c>
      <c r="J41" s="207"/>
      <c r="K41" s="207"/>
      <c r="L41" s="182"/>
    </row>
    <row r="42" ht="17.25" customHeight="1" spans="1:12">
      <c r="A42" s="182"/>
      <c r="B42" s="190" t="s">
        <v>255</v>
      </c>
      <c r="C42" s="190"/>
      <c r="D42" s="190"/>
      <c r="E42" s="190"/>
      <c r="F42" s="190"/>
      <c r="G42" s="190"/>
      <c r="H42" s="190"/>
      <c r="I42" s="190"/>
      <c r="J42" s="190"/>
      <c r="K42" s="190"/>
      <c r="L42" s="182"/>
    </row>
    <row r="43" ht="22.5" customHeight="1" spans="1:12">
      <c r="A43" s="182"/>
      <c r="B43" s="191" t="s">
        <v>106</v>
      </c>
      <c r="C43" s="192" t="s">
        <v>108</v>
      </c>
      <c r="D43" s="193" t="s">
        <v>20</v>
      </c>
      <c r="E43" s="193">
        <v>90</v>
      </c>
      <c r="F43" s="200">
        <v>270.54</v>
      </c>
      <c r="G43" s="194">
        <f>ROUND(F43*(1+(insumos!E$37/100)),2)</f>
        <v>331.41</v>
      </c>
      <c r="H43" s="181">
        <v>29826.9</v>
      </c>
      <c r="I43" s="204" t="e">
        <f t="shared" ref="I43:I48" si="6">ROUND(H43/H$49*I$49,2)</f>
        <v>#REF!</v>
      </c>
      <c r="J43" s="181" t="e">
        <f t="shared" ref="J43:J48" si="7">#N/A</f>
        <v>#N/A</v>
      </c>
      <c r="K43" s="205" t="e">
        <f t="shared" ref="K43:K48" si="8">G43+J43</f>
        <v>#N/A</v>
      </c>
      <c r="L43" s="182"/>
    </row>
    <row r="44" ht="28.5" spans="1:12">
      <c r="A44" s="182"/>
      <c r="B44" s="191" t="s">
        <v>109</v>
      </c>
      <c r="C44" s="192" t="s">
        <v>111</v>
      </c>
      <c r="D44" s="193" t="s">
        <v>20</v>
      </c>
      <c r="E44" s="193">
        <v>90</v>
      </c>
      <c r="F44" s="200">
        <v>1697.11</v>
      </c>
      <c r="G44" s="194">
        <f>ROUND(F44*(1+(insumos!E$37/100)),2)</f>
        <v>2078.94</v>
      </c>
      <c r="H44" s="181">
        <v>187104.6</v>
      </c>
      <c r="I44" s="204" t="e">
        <f t="shared" si="6"/>
        <v>#REF!</v>
      </c>
      <c r="J44" s="181" t="e">
        <f t="shared" si="7"/>
        <v>#N/A</v>
      </c>
      <c r="K44" s="205" t="e">
        <f t="shared" si="8"/>
        <v>#N/A</v>
      </c>
      <c r="L44" s="182"/>
    </row>
    <row r="45" ht="28.5" spans="1:12">
      <c r="A45" s="182"/>
      <c r="B45" s="191" t="s">
        <v>112</v>
      </c>
      <c r="C45" s="192" t="s">
        <v>114</v>
      </c>
      <c r="D45" s="193" t="s">
        <v>13</v>
      </c>
      <c r="E45" s="193">
        <v>90</v>
      </c>
      <c r="F45" s="200">
        <v>44.22</v>
      </c>
      <c r="G45" s="194">
        <f>ROUND(F45*(1+(insumos!E$37/100)),2)</f>
        <v>54.17</v>
      </c>
      <c r="H45" s="181">
        <v>4875.3</v>
      </c>
      <c r="I45" s="204" t="e">
        <f t="shared" si="6"/>
        <v>#REF!</v>
      </c>
      <c r="J45" s="181" t="e">
        <f t="shared" si="7"/>
        <v>#N/A</v>
      </c>
      <c r="K45" s="205" t="e">
        <f t="shared" si="8"/>
        <v>#N/A</v>
      </c>
      <c r="L45" s="182"/>
    </row>
    <row r="46" ht="17.25" customHeight="1" spans="1:12">
      <c r="A46" s="182"/>
      <c r="B46" s="191" t="s">
        <v>115</v>
      </c>
      <c r="C46" s="192" t="s">
        <v>117</v>
      </c>
      <c r="D46" s="193" t="s">
        <v>13</v>
      </c>
      <c r="E46" s="193">
        <v>90</v>
      </c>
      <c r="F46" s="200">
        <v>80.53</v>
      </c>
      <c r="G46" s="194">
        <f>ROUND(F46*(1+(insumos!E$37/100)),2)</f>
        <v>98.65</v>
      </c>
      <c r="H46" s="181">
        <v>8878.5</v>
      </c>
      <c r="I46" s="204" t="e">
        <f t="shared" si="6"/>
        <v>#REF!</v>
      </c>
      <c r="J46" s="181" t="e">
        <f t="shared" si="7"/>
        <v>#N/A</v>
      </c>
      <c r="K46" s="205" t="e">
        <f t="shared" si="8"/>
        <v>#N/A</v>
      </c>
      <c r="L46" s="182"/>
    </row>
    <row r="47" ht="17.25" customHeight="1" spans="1:12">
      <c r="A47" s="182"/>
      <c r="B47" s="191" t="s">
        <v>118</v>
      </c>
      <c r="C47" s="192" t="s">
        <v>120</v>
      </c>
      <c r="D47" s="193" t="s">
        <v>13</v>
      </c>
      <c r="E47" s="193">
        <v>180</v>
      </c>
      <c r="F47" s="200">
        <v>4.51</v>
      </c>
      <c r="G47" s="194">
        <f>ROUND(F47*(1+(insumos!E$37/100)),2)</f>
        <v>5.52</v>
      </c>
      <c r="H47" s="181">
        <v>993.6</v>
      </c>
      <c r="I47" s="204" t="e">
        <f t="shared" si="6"/>
        <v>#REF!</v>
      </c>
      <c r="J47" s="181" t="e">
        <f t="shared" si="7"/>
        <v>#N/A</v>
      </c>
      <c r="K47" s="205" t="e">
        <f t="shared" si="8"/>
        <v>#N/A</v>
      </c>
      <c r="L47" s="182"/>
    </row>
    <row r="48" ht="17.25" customHeight="1" spans="1:12">
      <c r="A48" s="182"/>
      <c r="B48" s="191" t="s">
        <v>121</v>
      </c>
      <c r="C48" s="192" t="s">
        <v>123</v>
      </c>
      <c r="D48" s="193" t="s">
        <v>13</v>
      </c>
      <c r="E48" s="193">
        <v>180</v>
      </c>
      <c r="F48" s="200">
        <v>19.25</v>
      </c>
      <c r="G48" s="194">
        <f>ROUND(F48*(1+(insumos!E$37/100)),2)</f>
        <v>23.58</v>
      </c>
      <c r="H48" s="181">
        <v>4244.4</v>
      </c>
      <c r="I48" s="204" t="e">
        <f t="shared" si="6"/>
        <v>#REF!</v>
      </c>
      <c r="J48" s="181" t="e">
        <f t="shared" si="7"/>
        <v>#N/A</v>
      </c>
      <c r="K48" s="205" t="e">
        <f t="shared" si="8"/>
        <v>#N/A</v>
      </c>
      <c r="L48" s="182"/>
    </row>
    <row r="49" ht="17.45" customHeight="1" spans="1:12">
      <c r="A49" s="182"/>
      <c r="B49" s="198" t="s">
        <v>256</v>
      </c>
      <c r="C49" s="198"/>
      <c r="D49" s="198"/>
      <c r="E49" s="198"/>
      <c r="F49" s="198"/>
      <c r="G49" s="198"/>
      <c r="H49" s="199">
        <f>SUM(H43:H48)</f>
        <v>235923.3</v>
      </c>
      <c r="I49" s="206" t="e">
        <f>ROUND(H49/H$92*I$92,2)</f>
        <v>#REF!</v>
      </c>
      <c r="J49" s="207"/>
      <c r="K49" s="207"/>
      <c r="L49" s="182"/>
    </row>
    <row r="50" ht="17.25" customHeight="1" spans="1:12">
      <c r="A50" s="182"/>
      <c r="B50" s="190" t="s">
        <v>257</v>
      </c>
      <c r="C50" s="190"/>
      <c r="D50" s="190"/>
      <c r="E50" s="190"/>
      <c r="F50" s="190"/>
      <c r="G50" s="190"/>
      <c r="H50" s="190"/>
      <c r="I50" s="190"/>
      <c r="J50" s="190"/>
      <c r="K50" s="190"/>
      <c r="L50" s="182"/>
    </row>
    <row r="51" ht="17.25" customHeight="1" spans="1:12">
      <c r="A51" s="182"/>
      <c r="B51" s="191" t="s">
        <v>126</v>
      </c>
      <c r="C51" s="192" t="s">
        <v>128</v>
      </c>
      <c r="D51" s="193" t="s">
        <v>13</v>
      </c>
      <c r="E51" s="193">
        <v>320</v>
      </c>
      <c r="F51" s="200">
        <v>21.05</v>
      </c>
      <c r="G51" s="194">
        <f>ROUND(F51*(1+(insumos!E$37/100)),2)</f>
        <v>25.79</v>
      </c>
      <c r="H51" s="181">
        <v>8252.8</v>
      </c>
      <c r="I51" s="204" t="e">
        <f t="shared" ref="I51:I59" si="9">ROUND(H51/H$60*I$60,2)</f>
        <v>#REF!</v>
      </c>
      <c r="J51" s="204" t="e">
        <f t="shared" ref="J51:J59" si="10">ROUND(I51/E51,2)</f>
        <v>#REF!</v>
      </c>
      <c r="K51" s="205" t="e">
        <f t="shared" ref="K51:K59" si="11">G51+J51</f>
        <v>#REF!</v>
      </c>
      <c r="L51" s="182"/>
    </row>
    <row r="52" ht="42.75" spans="1:12">
      <c r="A52" s="182"/>
      <c r="B52" s="191" t="s">
        <v>129</v>
      </c>
      <c r="C52" s="192" t="s">
        <v>131</v>
      </c>
      <c r="D52" s="193" t="s">
        <v>13</v>
      </c>
      <c r="E52" s="193">
        <v>120</v>
      </c>
      <c r="F52" s="200">
        <v>37.64</v>
      </c>
      <c r="G52" s="194">
        <f>ROUND(F52*(1+(insumos!E$37/100)),2)</f>
        <v>46.11</v>
      </c>
      <c r="H52" s="181">
        <v>5533.2</v>
      </c>
      <c r="I52" s="204" t="e">
        <f t="shared" si="9"/>
        <v>#REF!</v>
      </c>
      <c r="J52" s="204" t="e">
        <f t="shared" si="10"/>
        <v>#REF!</v>
      </c>
      <c r="K52" s="205" t="e">
        <f t="shared" si="11"/>
        <v>#REF!</v>
      </c>
      <c r="L52" s="182"/>
    </row>
    <row r="53" ht="17.25" customHeight="1" spans="1:12">
      <c r="A53" s="182"/>
      <c r="B53" s="191" t="s">
        <v>132</v>
      </c>
      <c r="C53" s="192" t="s">
        <v>134</v>
      </c>
      <c r="D53" s="193" t="s">
        <v>36</v>
      </c>
      <c r="E53" s="193">
        <v>320</v>
      </c>
      <c r="F53" s="200">
        <v>6.75</v>
      </c>
      <c r="G53" s="194">
        <f>ROUND(F53*(1+(insumos!E$37/100)),2)</f>
        <v>8.27</v>
      </c>
      <c r="H53" s="181">
        <v>2646.4</v>
      </c>
      <c r="I53" s="204" t="e">
        <f t="shared" si="9"/>
        <v>#REF!</v>
      </c>
      <c r="J53" s="204" t="e">
        <f t="shared" si="10"/>
        <v>#REF!</v>
      </c>
      <c r="K53" s="205" t="e">
        <f t="shared" si="11"/>
        <v>#REF!</v>
      </c>
      <c r="L53" s="182"/>
    </row>
    <row r="54" ht="42.75" spans="1:12">
      <c r="A54" s="182"/>
      <c r="B54" s="191" t="s">
        <v>135</v>
      </c>
      <c r="C54" s="192" t="s">
        <v>137</v>
      </c>
      <c r="D54" s="193" t="s">
        <v>36</v>
      </c>
      <c r="E54" s="193">
        <v>320</v>
      </c>
      <c r="F54" s="200">
        <v>14.91</v>
      </c>
      <c r="G54" s="194">
        <f>ROUND(F54*(1+(insumos!E$37/100)),2)</f>
        <v>18.26</v>
      </c>
      <c r="H54" s="181">
        <v>5843.2</v>
      </c>
      <c r="I54" s="204" t="e">
        <f t="shared" si="9"/>
        <v>#REF!</v>
      </c>
      <c r="J54" s="204" t="e">
        <f t="shared" si="10"/>
        <v>#REF!</v>
      </c>
      <c r="K54" s="205" t="e">
        <f t="shared" si="11"/>
        <v>#REF!</v>
      </c>
      <c r="L54" s="182"/>
    </row>
    <row r="55" ht="17.25" customHeight="1" spans="1:12">
      <c r="A55" s="182"/>
      <c r="B55" s="191" t="s">
        <v>138</v>
      </c>
      <c r="C55" s="197" t="s">
        <v>140</v>
      </c>
      <c r="D55" s="196" t="s">
        <v>20</v>
      </c>
      <c r="E55" s="196">
        <v>70</v>
      </c>
      <c r="F55" s="200">
        <v>354</v>
      </c>
      <c r="G55" s="194">
        <f>ROUND(F55*(1+(insumos!E$37/100)),2)</f>
        <v>433.65</v>
      </c>
      <c r="H55" s="181">
        <v>30355.5</v>
      </c>
      <c r="I55" s="204" t="e">
        <f t="shared" si="9"/>
        <v>#REF!</v>
      </c>
      <c r="J55" s="204" t="e">
        <f t="shared" si="10"/>
        <v>#REF!</v>
      </c>
      <c r="K55" s="205" t="e">
        <f t="shared" si="11"/>
        <v>#REF!</v>
      </c>
      <c r="L55" s="182"/>
    </row>
    <row r="56" ht="28.5" spans="1:12">
      <c r="A56" s="182"/>
      <c r="B56" s="191" t="s">
        <v>141</v>
      </c>
      <c r="C56" s="197" t="s">
        <v>143</v>
      </c>
      <c r="D56" s="196" t="s">
        <v>20</v>
      </c>
      <c r="E56" s="196">
        <v>70</v>
      </c>
      <c r="F56" s="200">
        <v>80.79</v>
      </c>
      <c r="G56" s="194">
        <f>ROUND(F56*(1+(insumos!E$37/100)),2)</f>
        <v>98.97</v>
      </c>
      <c r="H56" s="181">
        <v>6927.9</v>
      </c>
      <c r="I56" s="204" t="e">
        <f t="shared" si="9"/>
        <v>#REF!</v>
      </c>
      <c r="J56" s="204" t="e">
        <f t="shared" si="10"/>
        <v>#REF!</v>
      </c>
      <c r="K56" s="205" t="e">
        <f t="shared" si="11"/>
        <v>#REF!</v>
      </c>
      <c r="L56" s="182"/>
    </row>
    <row r="57" ht="17.25" customHeight="1" spans="1:12">
      <c r="A57" s="182"/>
      <c r="B57" s="191" t="s">
        <v>144</v>
      </c>
      <c r="C57" s="197" t="s">
        <v>146</v>
      </c>
      <c r="D57" s="196" t="s">
        <v>20</v>
      </c>
      <c r="E57" s="196">
        <v>70</v>
      </c>
      <c r="F57" s="200">
        <v>6.56</v>
      </c>
      <c r="G57" s="194">
        <f>ROUND(F57*(1+(insumos!E$37/100)),2)</f>
        <v>8.04</v>
      </c>
      <c r="H57" s="181">
        <v>562.8</v>
      </c>
      <c r="I57" s="204" t="e">
        <f t="shared" si="9"/>
        <v>#REF!</v>
      </c>
      <c r="J57" s="204" t="e">
        <f t="shared" si="10"/>
        <v>#REF!</v>
      </c>
      <c r="K57" s="205" t="e">
        <f t="shared" si="11"/>
        <v>#REF!</v>
      </c>
      <c r="L57" s="182"/>
    </row>
    <row r="58" ht="17.25" customHeight="1" spans="1:12">
      <c r="A58" s="182"/>
      <c r="B58" s="191" t="s">
        <v>147</v>
      </c>
      <c r="C58" s="197" t="s">
        <v>149</v>
      </c>
      <c r="D58" s="196" t="s">
        <v>13</v>
      </c>
      <c r="E58" s="201">
        <v>1400</v>
      </c>
      <c r="F58" s="200">
        <v>1.89</v>
      </c>
      <c r="G58" s="194">
        <f>ROUND(F58*(1+(insumos!E$37/100)),2)</f>
        <v>2.32</v>
      </c>
      <c r="H58" s="181">
        <v>3248</v>
      </c>
      <c r="I58" s="204" t="e">
        <f t="shared" si="9"/>
        <v>#REF!</v>
      </c>
      <c r="J58" s="204" t="e">
        <f t="shared" si="10"/>
        <v>#REF!</v>
      </c>
      <c r="K58" s="205" t="e">
        <f t="shared" si="11"/>
        <v>#REF!</v>
      </c>
      <c r="L58" s="182"/>
    </row>
    <row r="59" ht="17.25" customHeight="1" spans="1:12">
      <c r="A59" s="182"/>
      <c r="B59" s="191" t="s">
        <v>150</v>
      </c>
      <c r="C59" s="197" t="s">
        <v>152</v>
      </c>
      <c r="D59" s="196" t="s">
        <v>20</v>
      </c>
      <c r="E59" s="196">
        <v>70</v>
      </c>
      <c r="F59" s="200">
        <v>2.52</v>
      </c>
      <c r="G59" s="194">
        <f>ROUND(F59*(1+(insumos!E$37/100)),2)</f>
        <v>3.09</v>
      </c>
      <c r="H59" s="181">
        <v>216.3</v>
      </c>
      <c r="I59" s="204" t="e">
        <f t="shared" si="9"/>
        <v>#REF!</v>
      </c>
      <c r="J59" s="204" t="e">
        <f t="shared" si="10"/>
        <v>#REF!</v>
      </c>
      <c r="K59" s="205" t="e">
        <f t="shared" si="11"/>
        <v>#REF!</v>
      </c>
      <c r="L59" s="182"/>
    </row>
    <row r="60" ht="17.45" customHeight="1" spans="1:12">
      <c r="A60" s="182"/>
      <c r="B60" s="198" t="s">
        <v>258</v>
      </c>
      <c r="C60" s="198"/>
      <c r="D60" s="198"/>
      <c r="E60" s="198"/>
      <c r="F60" s="198"/>
      <c r="G60" s="198"/>
      <c r="H60" s="199">
        <f>SUM(H51:H59)</f>
        <v>63586.1</v>
      </c>
      <c r="I60" s="206" t="e">
        <f>ROUND(H60/H$92*I$92,2)</f>
        <v>#REF!</v>
      </c>
      <c r="J60" s="207"/>
      <c r="K60" s="207"/>
      <c r="L60" s="182"/>
    </row>
    <row r="61" ht="17.25" customHeight="1" spans="1:12">
      <c r="A61" s="182"/>
      <c r="B61" s="190" t="s">
        <v>259</v>
      </c>
      <c r="C61" s="190"/>
      <c r="D61" s="190"/>
      <c r="E61" s="190"/>
      <c r="F61" s="190"/>
      <c r="G61" s="190"/>
      <c r="H61" s="190"/>
      <c r="I61" s="190"/>
      <c r="J61" s="190"/>
      <c r="K61" s="190"/>
      <c r="L61" s="182"/>
    </row>
    <row r="62" ht="17.25" customHeight="1" spans="1:12">
      <c r="A62" s="182"/>
      <c r="B62" s="191" t="s">
        <v>155</v>
      </c>
      <c r="C62" s="192" t="s">
        <v>157</v>
      </c>
      <c r="D62" s="196" t="s">
        <v>43</v>
      </c>
      <c r="E62" s="193">
        <v>60</v>
      </c>
      <c r="F62" s="200">
        <v>55.71</v>
      </c>
      <c r="G62" s="194">
        <f>ROUND(F62*(1+(insumos!E$37/100)),2)</f>
        <v>68.24</v>
      </c>
      <c r="H62" s="181">
        <v>4094.4</v>
      </c>
      <c r="I62" s="204" t="e">
        <f t="shared" ref="I62:I85" si="12">ROUND(H62/H$86*I$86,2)</f>
        <v>#REF!</v>
      </c>
      <c r="J62" s="204" t="e">
        <f t="shared" ref="J62:J85" si="13">ROUND(I62/E62,2)</f>
        <v>#REF!</v>
      </c>
      <c r="K62" s="205" t="e">
        <f t="shared" ref="K62:K85" si="14">G62+J62</f>
        <v>#REF!</v>
      </c>
      <c r="L62" s="182"/>
    </row>
    <row r="63" ht="17.25" customHeight="1" spans="1:12">
      <c r="A63" s="182"/>
      <c r="B63" s="191" t="s">
        <v>158</v>
      </c>
      <c r="C63" s="192" t="s">
        <v>160</v>
      </c>
      <c r="D63" s="196" t="s">
        <v>43</v>
      </c>
      <c r="E63" s="193">
        <v>30</v>
      </c>
      <c r="F63" s="200">
        <v>138.22</v>
      </c>
      <c r="G63" s="194">
        <f>ROUND(F63*(1+(insumos!E$37/100)),2)</f>
        <v>169.32</v>
      </c>
      <c r="H63" s="181">
        <v>5079.6</v>
      </c>
      <c r="I63" s="204" t="e">
        <f t="shared" si="12"/>
        <v>#REF!</v>
      </c>
      <c r="J63" s="204" t="e">
        <f t="shared" si="13"/>
        <v>#REF!</v>
      </c>
      <c r="K63" s="205" t="e">
        <f t="shared" si="14"/>
        <v>#REF!</v>
      </c>
      <c r="L63" s="182"/>
    </row>
    <row r="64" ht="17.25" customHeight="1" spans="1:12">
      <c r="A64" s="182"/>
      <c r="B64" s="191" t="s">
        <v>161</v>
      </c>
      <c r="C64" s="192" t="s">
        <v>163</v>
      </c>
      <c r="D64" s="196" t="s">
        <v>43</v>
      </c>
      <c r="E64" s="193">
        <v>30</v>
      </c>
      <c r="F64" s="200">
        <v>71.65</v>
      </c>
      <c r="G64" s="194">
        <f>ROUND(F64*(1+(insumos!E$37/100)),2)</f>
        <v>87.77</v>
      </c>
      <c r="H64" s="181">
        <v>2633.1</v>
      </c>
      <c r="I64" s="204" t="e">
        <f t="shared" si="12"/>
        <v>#REF!</v>
      </c>
      <c r="J64" s="204" t="e">
        <f t="shared" si="13"/>
        <v>#REF!</v>
      </c>
      <c r="K64" s="205" t="e">
        <f t="shared" si="14"/>
        <v>#REF!</v>
      </c>
      <c r="L64" s="182"/>
    </row>
    <row r="65" ht="42.75" spans="1:12">
      <c r="A65" s="182"/>
      <c r="B65" s="191" t="s">
        <v>164</v>
      </c>
      <c r="C65" s="192" t="s">
        <v>166</v>
      </c>
      <c r="D65" s="196" t="s">
        <v>43</v>
      </c>
      <c r="E65" s="193">
        <v>6</v>
      </c>
      <c r="F65" s="200">
        <v>431.32</v>
      </c>
      <c r="G65" s="194">
        <f>ROUND(F65*(1+(insumos!E$37/100)),2)</f>
        <v>528.36</v>
      </c>
      <c r="H65" s="181">
        <v>3170.16</v>
      </c>
      <c r="I65" s="204" t="e">
        <f t="shared" si="12"/>
        <v>#REF!</v>
      </c>
      <c r="J65" s="204" t="e">
        <f t="shared" si="13"/>
        <v>#REF!</v>
      </c>
      <c r="K65" s="205" t="e">
        <f t="shared" si="14"/>
        <v>#REF!</v>
      </c>
      <c r="L65" s="182"/>
    </row>
    <row r="66" ht="42.75" spans="1:12">
      <c r="A66" s="182"/>
      <c r="B66" s="191" t="s">
        <v>167</v>
      </c>
      <c r="C66" s="192" t="s">
        <v>169</v>
      </c>
      <c r="D66" s="196" t="s">
        <v>43</v>
      </c>
      <c r="E66" s="193">
        <v>6</v>
      </c>
      <c r="F66" s="200">
        <v>711.82</v>
      </c>
      <c r="G66" s="194">
        <f>ROUND(F66*(1+(insumos!E$37/100)),2)</f>
        <v>871.97</v>
      </c>
      <c r="H66" s="181">
        <v>5231.82</v>
      </c>
      <c r="I66" s="204" t="e">
        <f t="shared" si="12"/>
        <v>#REF!</v>
      </c>
      <c r="J66" s="204" t="e">
        <f t="shared" si="13"/>
        <v>#REF!</v>
      </c>
      <c r="K66" s="205" t="e">
        <f t="shared" si="14"/>
        <v>#REF!</v>
      </c>
      <c r="L66" s="182"/>
    </row>
    <row r="67" ht="42.75" spans="1:12">
      <c r="A67" s="182"/>
      <c r="B67" s="191" t="s">
        <v>170</v>
      </c>
      <c r="C67" s="192" t="s">
        <v>172</v>
      </c>
      <c r="D67" s="196" t="s">
        <v>43</v>
      </c>
      <c r="E67" s="193">
        <v>6</v>
      </c>
      <c r="F67" s="200">
        <v>949.36</v>
      </c>
      <c r="G67" s="194">
        <f>ROUND(F67*(1+(insumos!E$37/100)),2)</f>
        <v>1162.96</v>
      </c>
      <c r="H67" s="181">
        <v>6977.76</v>
      </c>
      <c r="I67" s="204" t="e">
        <f t="shared" si="12"/>
        <v>#REF!</v>
      </c>
      <c r="J67" s="204" t="e">
        <f t="shared" si="13"/>
        <v>#REF!</v>
      </c>
      <c r="K67" s="205" t="e">
        <f t="shared" si="14"/>
        <v>#REF!</v>
      </c>
      <c r="L67" s="182"/>
    </row>
    <row r="68" ht="28.5" customHeight="1" spans="1:12">
      <c r="A68" s="182"/>
      <c r="B68" s="191" t="s">
        <v>173</v>
      </c>
      <c r="C68" s="192" t="s">
        <v>175</v>
      </c>
      <c r="D68" s="193" t="s">
        <v>36</v>
      </c>
      <c r="E68" s="193">
        <v>6</v>
      </c>
      <c r="F68" s="200">
        <v>1658.94</v>
      </c>
      <c r="G68" s="194">
        <f>ROUND(F68*(1+(insumos!E$37/100)),2)</f>
        <v>2032.18</v>
      </c>
      <c r="H68" s="181">
        <v>12193.08</v>
      </c>
      <c r="I68" s="204" t="e">
        <f t="shared" si="12"/>
        <v>#REF!</v>
      </c>
      <c r="J68" s="204" t="e">
        <f t="shared" si="13"/>
        <v>#REF!</v>
      </c>
      <c r="K68" s="205" t="e">
        <f t="shared" si="14"/>
        <v>#REF!</v>
      </c>
      <c r="L68" s="182"/>
    </row>
    <row r="69" ht="28.5" customHeight="1" spans="1:12">
      <c r="A69" s="182"/>
      <c r="B69" s="191" t="s">
        <v>176</v>
      </c>
      <c r="C69" s="192" t="s">
        <v>178</v>
      </c>
      <c r="D69" s="196" t="s">
        <v>43</v>
      </c>
      <c r="E69" s="193">
        <v>6</v>
      </c>
      <c r="F69" s="200">
        <v>1930.51</v>
      </c>
      <c r="G69" s="194">
        <f>ROUND(F69*(1+(insumos!E$37/100)),2)</f>
        <v>2364.86</v>
      </c>
      <c r="H69" s="181">
        <v>14189.16</v>
      </c>
      <c r="I69" s="204" t="e">
        <f t="shared" si="12"/>
        <v>#REF!</v>
      </c>
      <c r="J69" s="204" t="e">
        <f t="shared" si="13"/>
        <v>#REF!</v>
      </c>
      <c r="K69" s="205" t="e">
        <f t="shared" si="14"/>
        <v>#REF!</v>
      </c>
      <c r="L69" s="182"/>
    </row>
    <row r="70" ht="28.5" customHeight="1" spans="1:12">
      <c r="A70" s="182"/>
      <c r="B70" s="191" t="s">
        <v>179</v>
      </c>
      <c r="C70" s="192" t="s">
        <v>181</v>
      </c>
      <c r="D70" s="196" t="s">
        <v>43</v>
      </c>
      <c r="E70" s="193">
        <v>3</v>
      </c>
      <c r="F70" s="200">
        <v>2765.92</v>
      </c>
      <c r="G70" s="194">
        <f>ROUND(F70*(1+(insumos!E$37/100)),2)</f>
        <v>3388.22</v>
      </c>
      <c r="H70" s="181">
        <v>10164.66</v>
      </c>
      <c r="I70" s="204" t="e">
        <f t="shared" si="12"/>
        <v>#REF!</v>
      </c>
      <c r="J70" s="204" t="e">
        <f t="shared" si="13"/>
        <v>#REF!</v>
      </c>
      <c r="K70" s="205" t="e">
        <f t="shared" si="14"/>
        <v>#REF!</v>
      </c>
      <c r="L70" s="182"/>
    </row>
    <row r="71" ht="28.5" customHeight="1" spans="1:12">
      <c r="A71" s="182"/>
      <c r="B71" s="191" t="s">
        <v>182</v>
      </c>
      <c r="C71" s="192" t="s">
        <v>184</v>
      </c>
      <c r="D71" s="193" t="s">
        <v>36</v>
      </c>
      <c r="E71" s="193">
        <v>380</v>
      </c>
      <c r="F71" s="200">
        <v>60.33</v>
      </c>
      <c r="G71" s="194">
        <f>ROUND(F71*(1+(insumos!E$37/100)),2)</f>
        <v>73.9</v>
      </c>
      <c r="H71" s="181">
        <v>28082</v>
      </c>
      <c r="I71" s="204" t="e">
        <f t="shared" si="12"/>
        <v>#REF!</v>
      </c>
      <c r="J71" s="204" t="e">
        <f t="shared" si="13"/>
        <v>#REF!</v>
      </c>
      <c r="K71" s="205" t="e">
        <f t="shared" si="14"/>
        <v>#REF!</v>
      </c>
      <c r="L71" s="182"/>
    </row>
    <row r="72" ht="28.5" customHeight="1" spans="1:12">
      <c r="A72" s="182"/>
      <c r="B72" s="191" t="s">
        <v>185</v>
      </c>
      <c r="C72" s="192" t="s">
        <v>187</v>
      </c>
      <c r="D72" s="193" t="s">
        <v>36</v>
      </c>
      <c r="E72" s="193">
        <v>480</v>
      </c>
      <c r="F72" s="200">
        <v>83.46</v>
      </c>
      <c r="G72" s="194">
        <f>ROUND(F72*(1+(insumos!E$37/100)),2)</f>
        <v>102.24</v>
      </c>
      <c r="H72" s="181">
        <v>49075.2</v>
      </c>
      <c r="I72" s="204" t="e">
        <f t="shared" si="12"/>
        <v>#REF!</v>
      </c>
      <c r="J72" s="204" t="e">
        <f t="shared" si="13"/>
        <v>#REF!</v>
      </c>
      <c r="K72" s="205" t="e">
        <f t="shared" si="14"/>
        <v>#REF!</v>
      </c>
      <c r="L72" s="182"/>
    </row>
    <row r="73" ht="28.5" customHeight="1" spans="1:12">
      <c r="A73" s="182"/>
      <c r="B73" s="191" t="s">
        <v>188</v>
      </c>
      <c r="C73" s="192" t="s">
        <v>190</v>
      </c>
      <c r="D73" s="193" t="s">
        <v>36</v>
      </c>
      <c r="E73" s="193">
        <v>200</v>
      </c>
      <c r="F73" s="200">
        <v>129.71</v>
      </c>
      <c r="G73" s="194">
        <f>ROUND(F73*(1+(insumos!E$37/100)),2)</f>
        <v>158.89</v>
      </c>
      <c r="H73" s="181">
        <v>31778</v>
      </c>
      <c r="I73" s="204" t="e">
        <f t="shared" si="12"/>
        <v>#REF!</v>
      </c>
      <c r="J73" s="204" t="e">
        <f t="shared" si="13"/>
        <v>#REF!</v>
      </c>
      <c r="K73" s="205" t="e">
        <f t="shared" si="14"/>
        <v>#REF!</v>
      </c>
      <c r="L73" s="182"/>
    </row>
    <row r="74" ht="28.5" customHeight="1" spans="1:12">
      <c r="A74" s="182"/>
      <c r="B74" s="191" t="s">
        <v>191</v>
      </c>
      <c r="C74" s="192" t="s">
        <v>193</v>
      </c>
      <c r="D74" s="193" t="s">
        <v>36</v>
      </c>
      <c r="E74" s="193">
        <v>90</v>
      </c>
      <c r="F74" s="200">
        <v>170.06</v>
      </c>
      <c r="G74" s="194">
        <f>ROUND(F74*(1+(insumos!E$37/100)),2)</f>
        <v>208.32</v>
      </c>
      <c r="H74" s="181">
        <v>18748.8</v>
      </c>
      <c r="I74" s="204" t="e">
        <f t="shared" si="12"/>
        <v>#REF!</v>
      </c>
      <c r="J74" s="204" t="e">
        <f t="shared" si="13"/>
        <v>#REF!</v>
      </c>
      <c r="K74" s="205" t="e">
        <f t="shared" si="14"/>
        <v>#REF!</v>
      </c>
      <c r="L74" s="182"/>
    </row>
    <row r="75" ht="28.5" customHeight="1" spans="1:12">
      <c r="A75" s="182"/>
      <c r="B75" s="191" t="s">
        <v>194</v>
      </c>
      <c r="C75" s="192" t="s">
        <v>196</v>
      </c>
      <c r="D75" s="193" t="s">
        <v>36</v>
      </c>
      <c r="E75" s="193">
        <v>50</v>
      </c>
      <c r="F75" s="200">
        <v>251.27</v>
      </c>
      <c r="G75" s="194">
        <f>ROUND(F75*(1+(insumos!E$37/100)),2)</f>
        <v>307.8</v>
      </c>
      <c r="H75" s="181">
        <v>15390</v>
      </c>
      <c r="I75" s="204" t="e">
        <f t="shared" si="12"/>
        <v>#REF!</v>
      </c>
      <c r="J75" s="204" t="e">
        <f t="shared" si="13"/>
        <v>#REF!</v>
      </c>
      <c r="K75" s="205" t="e">
        <f t="shared" si="14"/>
        <v>#REF!</v>
      </c>
      <c r="L75" s="182"/>
    </row>
    <row r="76" ht="28.5" customHeight="1" spans="1:12">
      <c r="A76" s="182"/>
      <c r="B76" s="191" t="s">
        <v>197</v>
      </c>
      <c r="C76" s="192" t="s">
        <v>199</v>
      </c>
      <c r="D76" s="193" t="s">
        <v>36</v>
      </c>
      <c r="E76" s="193">
        <v>75</v>
      </c>
      <c r="F76" s="200">
        <v>382.5</v>
      </c>
      <c r="G76" s="194">
        <f>ROUND(F76*(1+(insumos!E$37/100)),2)</f>
        <v>468.56</v>
      </c>
      <c r="H76" s="181">
        <v>35142</v>
      </c>
      <c r="I76" s="204" t="e">
        <f t="shared" si="12"/>
        <v>#REF!</v>
      </c>
      <c r="J76" s="204" t="e">
        <f t="shared" si="13"/>
        <v>#REF!</v>
      </c>
      <c r="K76" s="205" t="e">
        <f t="shared" si="14"/>
        <v>#REF!</v>
      </c>
      <c r="L76" s="182"/>
    </row>
    <row r="77" ht="28.5" customHeight="1" spans="1:12">
      <c r="A77" s="182"/>
      <c r="B77" s="191" t="s">
        <v>200</v>
      </c>
      <c r="C77" s="192" t="s">
        <v>202</v>
      </c>
      <c r="D77" s="196" t="s">
        <v>43</v>
      </c>
      <c r="E77" s="193">
        <v>75</v>
      </c>
      <c r="F77" s="200">
        <v>76.68</v>
      </c>
      <c r="G77" s="194">
        <f>ROUND(F77*(1+(insumos!E$37/100)),2)</f>
        <v>93.93</v>
      </c>
      <c r="H77" s="181">
        <v>7044.75</v>
      </c>
      <c r="I77" s="204" t="e">
        <f t="shared" si="12"/>
        <v>#REF!</v>
      </c>
      <c r="J77" s="204" t="e">
        <f t="shared" si="13"/>
        <v>#REF!</v>
      </c>
      <c r="K77" s="205" t="e">
        <f t="shared" si="14"/>
        <v>#REF!</v>
      </c>
      <c r="L77" s="182"/>
    </row>
    <row r="78" ht="28.5" customHeight="1" spans="1:12">
      <c r="A78" s="182"/>
      <c r="B78" s="191" t="s">
        <v>203</v>
      </c>
      <c r="C78" s="192" t="s">
        <v>205</v>
      </c>
      <c r="D78" s="196" t="s">
        <v>43</v>
      </c>
      <c r="E78" s="193">
        <v>75</v>
      </c>
      <c r="F78" s="200">
        <v>100.93</v>
      </c>
      <c r="G78" s="194">
        <f>ROUND(F78*(1+(insumos!E$37/100)),2)</f>
        <v>123.64</v>
      </c>
      <c r="H78" s="181">
        <v>9273</v>
      </c>
      <c r="I78" s="204" t="e">
        <f t="shared" si="12"/>
        <v>#REF!</v>
      </c>
      <c r="J78" s="204" t="e">
        <f t="shared" si="13"/>
        <v>#REF!</v>
      </c>
      <c r="K78" s="205" t="e">
        <f t="shared" si="14"/>
        <v>#REF!</v>
      </c>
      <c r="L78" s="182"/>
    </row>
    <row r="79" ht="28.5" customHeight="1" spans="1:12">
      <c r="A79" s="182"/>
      <c r="B79" s="191" t="s">
        <v>206</v>
      </c>
      <c r="C79" s="192" t="s">
        <v>208</v>
      </c>
      <c r="D79" s="196" t="s">
        <v>43</v>
      </c>
      <c r="E79" s="193">
        <v>35</v>
      </c>
      <c r="F79" s="200">
        <v>158.86</v>
      </c>
      <c r="G79" s="194">
        <f>ROUND(F79*(1+(insumos!E$37/100)),2)</f>
        <v>194.6</v>
      </c>
      <c r="H79" s="181">
        <v>6811</v>
      </c>
      <c r="I79" s="204" t="e">
        <f t="shared" si="12"/>
        <v>#REF!</v>
      </c>
      <c r="J79" s="204" t="e">
        <f t="shared" si="13"/>
        <v>#REF!</v>
      </c>
      <c r="K79" s="205" t="e">
        <f t="shared" si="14"/>
        <v>#REF!</v>
      </c>
      <c r="L79" s="182"/>
    </row>
    <row r="80" ht="28.5" customHeight="1" spans="1:12">
      <c r="A80" s="182"/>
      <c r="B80" s="191" t="s">
        <v>209</v>
      </c>
      <c r="C80" s="197" t="s">
        <v>211</v>
      </c>
      <c r="D80" s="196" t="s">
        <v>43</v>
      </c>
      <c r="E80" s="196">
        <v>300</v>
      </c>
      <c r="F80" s="200">
        <v>949.36</v>
      </c>
      <c r="G80" s="194">
        <f>ROUND(F80*(1+(insumos!E$37/100)),2)</f>
        <v>1162.96</v>
      </c>
      <c r="H80" s="181">
        <v>348888</v>
      </c>
      <c r="I80" s="204" t="e">
        <f t="shared" si="12"/>
        <v>#REF!</v>
      </c>
      <c r="J80" s="204" t="e">
        <f t="shared" si="13"/>
        <v>#REF!</v>
      </c>
      <c r="K80" s="205" t="e">
        <f t="shared" si="14"/>
        <v>#REF!</v>
      </c>
      <c r="L80" s="182"/>
    </row>
    <row r="81" ht="28.5" customHeight="1" spans="1:12">
      <c r="A81" s="182"/>
      <c r="B81" s="191" t="s">
        <v>212</v>
      </c>
      <c r="C81" s="197" t="s">
        <v>214</v>
      </c>
      <c r="D81" s="196" t="s">
        <v>43</v>
      </c>
      <c r="E81" s="196">
        <v>360</v>
      </c>
      <c r="F81" s="200">
        <v>1658.94</v>
      </c>
      <c r="G81" s="194">
        <f>ROUND(F81*(1+(insumos!E$37/100)),2)</f>
        <v>2032.18</v>
      </c>
      <c r="H81" s="181">
        <v>731584.8</v>
      </c>
      <c r="I81" s="204" t="e">
        <f t="shared" si="12"/>
        <v>#REF!</v>
      </c>
      <c r="J81" s="204" t="e">
        <f t="shared" si="13"/>
        <v>#REF!</v>
      </c>
      <c r="K81" s="205" t="e">
        <f t="shared" si="14"/>
        <v>#REF!</v>
      </c>
      <c r="L81" s="182"/>
    </row>
    <row r="82" ht="28.5" customHeight="1" spans="1:12">
      <c r="A82" s="182"/>
      <c r="B82" s="191" t="s">
        <v>215</v>
      </c>
      <c r="C82" s="197" t="s">
        <v>217</v>
      </c>
      <c r="D82" s="196" t="s">
        <v>43</v>
      </c>
      <c r="E82" s="196">
        <v>45</v>
      </c>
      <c r="F82" s="200">
        <v>1930.51</v>
      </c>
      <c r="G82" s="194">
        <f>ROUND(F82*(1+(insumos!E$37/100)),2)</f>
        <v>2364.86</v>
      </c>
      <c r="H82" s="181">
        <v>106418.7</v>
      </c>
      <c r="I82" s="204" t="e">
        <f t="shared" si="12"/>
        <v>#REF!</v>
      </c>
      <c r="J82" s="204" t="e">
        <f t="shared" si="13"/>
        <v>#REF!</v>
      </c>
      <c r="K82" s="205" t="e">
        <f t="shared" si="14"/>
        <v>#REF!</v>
      </c>
      <c r="L82" s="182"/>
    </row>
    <row r="83" ht="28.5" customHeight="1" spans="1:12">
      <c r="A83" s="182"/>
      <c r="B83" s="191" t="s">
        <v>218</v>
      </c>
      <c r="C83" s="197" t="s">
        <v>220</v>
      </c>
      <c r="D83" s="196" t="s">
        <v>36</v>
      </c>
      <c r="E83" s="196">
        <v>120</v>
      </c>
      <c r="F83" s="200">
        <v>16.06</v>
      </c>
      <c r="G83" s="194">
        <f>ROUND(F83*(1+(insumos!E$37/100)),2)</f>
        <v>19.67</v>
      </c>
      <c r="H83" s="181">
        <v>2360.4</v>
      </c>
      <c r="I83" s="204" t="e">
        <f t="shared" si="12"/>
        <v>#REF!</v>
      </c>
      <c r="J83" s="204" t="e">
        <f t="shared" si="13"/>
        <v>#REF!</v>
      </c>
      <c r="K83" s="205" t="e">
        <f t="shared" si="14"/>
        <v>#REF!</v>
      </c>
      <c r="L83" s="182"/>
    </row>
    <row r="84" ht="17.25" customHeight="1" spans="1:12">
      <c r="A84" s="182"/>
      <c r="B84" s="191" t="s">
        <v>221</v>
      </c>
      <c r="C84" s="197" t="s">
        <v>222</v>
      </c>
      <c r="D84" s="196" t="s">
        <v>36</v>
      </c>
      <c r="E84" s="196">
        <v>120</v>
      </c>
      <c r="F84" s="200">
        <v>32</v>
      </c>
      <c r="G84" s="194">
        <f>ROUND(F84*(1+(insumos!E$37/100)),2)</f>
        <v>39.2</v>
      </c>
      <c r="H84" s="181">
        <v>4704</v>
      </c>
      <c r="I84" s="204" t="e">
        <f t="shared" si="12"/>
        <v>#REF!</v>
      </c>
      <c r="J84" s="204" t="e">
        <f t="shared" si="13"/>
        <v>#REF!</v>
      </c>
      <c r="K84" s="205" t="e">
        <f t="shared" si="14"/>
        <v>#REF!</v>
      </c>
      <c r="L84" s="182"/>
    </row>
    <row r="85" ht="17.25" customHeight="1" spans="1:12">
      <c r="A85" s="182"/>
      <c r="B85" s="191" t="s">
        <v>223</v>
      </c>
      <c r="C85" s="197" t="s">
        <v>224</v>
      </c>
      <c r="D85" s="196" t="s">
        <v>36</v>
      </c>
      <c r="E85" s="196">
        <v>60</v>
      </c>
      <c r="F85" s="200">
        <v>59</v>
      </c>
      <c r="G85" s="194">
        <f>ROUND(F85*(1+(insumos!E$37/100)),2)</f>
        <v>72.27</v>
      </c>
      <c r="H85" s="181">
        <v>4336.2</v>
      </c>
      <c r="I85" s="204" t="e">
        <f t="shared" si="12"/>
        <v>#REF!</v>
      </c>
      <c r="J85" s="204" t="e">
        <f t="shared" si="13"/>
        <v>#REF!</v>
      </c>
      <c r="K85" s="205" t="e">
        <f t="shared" si="14"/>
        <v>#REF!</v>
      </c>
      <c r="L85" s="182"/>
    </row>
    <row r="86" ht="17.45" customHeight="1" spans="1:12">
      <c r="A86" s="182"/>
      <c r="B86" s="198" t="s">
        <v>260</v>
      </c>
      <c r="C86" s="198"/>
      <c r="D86" s="198"/>
      <c r="E86" s="198"/>
      <c r="F86" s="198"/>
      <c r="G86" s="198"/>
      <c r="H86" s="199">
        <f>SUM(H62:H85)</f>
        <v>1463370.59</v>
      </c>
      <c r="I86" s="206" t="e">
        <f>ROUND(H86/H$92*I$92,2)</f>
        <v>#REF!</v>
      </c>
      <c r="J86" s="207"/>
      <c r="K86" s="207"/>
      <c r="L86" s="182"/>
    </row>
    <row r="87" ht="17.25" customHeight="1" spans="1:12">
      <c r="A87" s="182"/>
      <c r="B87" s="190" t="s">
        <v>261</v>
      </c>
      <c r="C87" s="190"/>
      <c r="D87" s="190"/>
      <c r="E87" s="190"/>
      <c r="F87" s="190"/>
      <c r="G87" s="190"/>
      <c r="H87" s="190"/>
      <c r="I87" s="190"/>
      <c r="J87" s="190"/>
      <c r="K87" s="190"/>
      <c r="L87" s="182"/>
    </row>
    <row r="88" ht="17.25" customHeight="1" spans="1:12">
      <c r="A88" s="182"/>
      <c r="B88" s="191" t="s">
        <v>227</v>
      </c>
      <c r="C88" s="197" t="s">
        <v>262</v>
      </c>
      <c r="D88" s="196" t="s">
        <v>230</v>
      </c>
      <c r="E88" s="196">
        <v>800</v>
      </c>
      <c r="F88" s="200">
        <v>149.07</v>
      </c>
      <c r="G88" s="194">
        <f>ROUND(F88*(1+(insumos!E$37/100)),2)</f>
        <v>182.61</v>
      </c>
      <c r="H88" s="181">
        <v>146088</v>
      </c>
      <c r="I88" s="204" t="e">
        <f>ROUND(H88/H$91*I$91,2)</f>
        <v>#REF!</v>
      </c>
      <c r="J88" s="204" t="e">
        <f>ROUND(I88/E88,2)</f>
        <v>#REF!</v>
      </c>
      <c r="K88" s="205" t="e">
        <f>G88+J88</f>
        <v>#REF!</v>
      </c>
      <c r="L88" s="182"/>
    </row>
    <row r="89" ht="17.25" customHeight="1" spans="1:12">
      <c r="A89" s="182"/>
      <c r="B89" s="191" t="s">
        <v>231</v>
      </c>
      <c r="C89" s="197" t="s">
        <v>233</v>
      </c>
      <c r="D89" s="196" t="s">
        <v>230</v>
      </c>
      <c r="E89" s="196">
        <v>800</v>
      </c>
      <c r="F89" s="200">
        <v>140.37</v>
      </c>
      <c r="G89" s="194">
        <f>ROUND(F89*(1+(insumos!E$37/100)),2)</f>
        <v>171.95</v>
      </c>
      <c r="H89" s="181">
        <v>137560</v>
      </c>
      <c r="I89" s="204" t="e">
        <f>ROUND(H89/H$91*I$91,2)</f>
        <v>#REF!</v>
      </c>
      <c r="J89" s="204" t="e">
        <f>ROUND(I89/E89,2)</f>
        <v>#REF!</v>
      </c>
      <c r="K89" s="205" t="e">
        <f>G89+J89</f>
        <v>#REF!</v>
      </c>
      <c r="L89" s="182"/>
    </row>
    <row r="90" ht="28.5" spans="1:12">
      <c r="A90" s="182"/>
      <c r="B90" s="191" t="s">
        <v>234</v>
      </c>
      <c r="C90" s="192" t="s">
        <v>236</v>
      </c>
      <c r="D90" s="193" t="s">
        <v>230</v>
      </c>
      <c r="E90" s="193">
        <v>400</v>
      </c>
      <c r="F90" s="200">
        <v>3.5</v>
      </c>
      <c r="G90" s="194">
        <f>ROUND(F90*(1+(insumos!E$37/100)),2)</f>
        <v>4.29</v>
      </c>
      <c r="H90" s="181">
        <v>1716</v>
      </c>
      <c r="I90" s="204" t="e">
        <f>ROUND(H90/H$91*I$91,2)</f>
        <v>#REF!</v>
      </c>
      <c r="J90" s="204" t="e">
        <f>ROUND(I90/E90,2)</f>
        <v>#REF!</v>
      </c>
      <c r="K90" s="205" t="e">
        <f>G90+J90</f>
        <v>#REF!</v>
      </c>
      <c r="L90" s="182"/>
    </row>
    <row r="91" ht="17.45" customHeight="1" spans="1:12">
      <c r="A91" s="182"/>
      <c r="B91" s="198" t="s">
        <v>263</v>
      </c>
      <c r="C91" s="198"/>
      <c r="D91" s="198"/>
      <c r="E91" s="198"/>
      <c r="F91" s="198"/>
      <c r="G91" s="198"/>
      <c r="H91" s="199">
        <f>SUM(H88:H90)</f>
        <v>285364</v>
      </c>
      <c r="I91" s="206" t="e">
        <f>ROUND(H91/H$92*I$92,2)</f>
        <v>#REF!</v>
      </c>
      <c r="J91" s="207"/>
      <c r="K91" s="207"/>
      <c r="L91" s="182"/>
    </row>
    <row r="92" ht="17.25" customHeight="1" spans="1:12">
      <c r="A92" s="182"/>
      <c r="B92" s="208" t="s">
        <v>264</v>
      </c>
      <c r="C92" s="208"/>
      <c r="D92" s="208"/>
      <c r="E92" s="208"/>
      <c r="F92" s="208"/>
      <c r="G92" s="209"/>
      <c r="H92" s="210">
        <f>H24+H30+H41+H49+H60+H86+H91</f>
        <v>2191455.68</v>
      </c>
      <c r="I92" s="210" t="e">
        <f>#REF!</f>
        <v>#REF!</v>
      </c>
      <c r="J92" s="211"/>
      <c r="K92" s="211"/>
      <c r="L92" s="182"/>
    </row>
  </sheetData>
  <mergeCells count="34">
    <mergeCell ref="B3:K3"/>
    <mergeCell ref="B4:K4"/>
    <mergeCell ref="F5:H5"/>
    <mergeCell ref="I5:J5"/>
    <mergeCell ref="B7:K7"/>
    <mergeCell ref="B24:G24"/>
    <mergeCell ref="J24:K24"/>
    <mergeCell ref="B25:K25"/>
    <mergeCell ref="B30:G30"/>
    <mergeCell ref="J30:K30"/>
    <mergeCell ref="B31:K31"/>
    <mergeCell ref="B41:G41"/>
    <mergeCell ref="J41:K41"/>
    <mergeCell ref="B42:K42"/>
    <mergeCell ref="B49:G49"/>
    <mergeCell ref="J49:K49"/>
    <mergeCell ref="B50:K50"/>
    <mergeCell ref="B60:G60"/>
    <mergeCell ref="J60:K60"/>
    <mergeCell ref="B61:K61"/>
    <mergeCell ref="B86:G86"/>
    <mergeCell ref="J86:K86"/>
    <mergeCell ref="B87:K87"/>
    <mergeCell ref="B91:G91"/>
    <mergeCell ref="J91:K91"/>
    <mergeCell ref="B92:F92"/>
    <mergeCell ref="J92:K92"/>
    <mergeCell ref="A1:A93"/>
    <mergeCell ref="B5:B6"/>
    <mergeCell ref="C5:C6"/>
    <mergeCell ref="D5:D6"/>
    <mergeCell ref="E5:E6"/>
    <mergeCell ref="L1:L93"/>
    <mergeCell ref="B1:K2"/>
  </mergeCells>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view="pageBreakPreview" zoomScale="75" zoomScaleNormal="100" topLeftCell="A10" workbookViewId="0">
      <selection activeCell="E23" sqref="E23"/>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39.8095238095238"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39" t="s">
        <v>439</v>
      </c>
      <c r="B2" s="39"/>
      <c r="C2" s="39"/>
      <c r="D2" s="39"/>
      <c r="E2" s="39"/>
      <c r="F2" s="39"/>
      <c r="G2" s="39"/>
      <c r="H2" s="39"/>
      <c r="I2" s="23"/>
      <c r="J2" s="24"/>
    </row>
    <row r="3" s="1" customFormat="1" ht="39" customHeight="1" spans="1:8">
      <c r="A3" s="7" t="s">
        <v>453</v>
      </c>
      <c r="B3" s="7"/>
      <c r="C3" s="7"/>
      <c r="D3" s="7"/>
      <c r="E3" s="7"/>
      <c r="F3" s="7"/>
      <c r="G3" s="7"/>
      <c r="H3" s="7"/>
    </row>
    <row r="4" s="2" customFormat="1" ht="18.75" spans="1:8">
      <c r="A4" s="8" t="s">
        <v>2972</v>
      </c>
      <c r="B4" s="8"/>
      <c r="C4" s="8"/>
      <c r="D4" s="8"/>
      <c r="E4" s="8"/>
      <c r="F4" s="8" t="s">
        <v>441</v>
      </c>
      <c r="G4" s="8"/>
      <c r="H4" s="8"/>
    </row>
    <row r="5" ht="31.5" spans="1:9">
      <c r="A5" s="9" t="s">
        <v>455</v>
      </c>
      <c r="B5" s="9" t="s">
        <v>456</v>
      </c>
      <c r="C5" s="9" t="s">
        <v>457</v>
      </c>
      <c r="D5" s="9" t="s">
        <v>458</v>
      </c>
      <c r="E5" s="10" t="s">
        <v>459</v>
      </c>
      <c r="F5" s="10" t="s">
        <v>444</v>
      </c>
      <c r="G5" s="10" t="s">
        <v>460</v>
      </c>
      <c r="H5" s="10" t="s">
        <v>445</v>
      </c>
      <c r="I5" s="2"/>
    </row>
    <row r="6" ht="34" customHeight="1" spans="1:9">
      <c r="A6" s="11">
        <v>1</v>
      </c>
      <c r="B6" s="12" t="s">
        <v>2973</v>
      </c>
      <c r="C6" s="13" t="s">
        <v>2974</v>
      </c>
      <c r="D6" s="12" t="s">
        <v>2975</v>
      </c>
      <c r="E6" s="11" t="s">
        <v>480</v>
      </c>
      <c r="F6" s="11">
        <v>74.61</v>
      </c>
      <c r="G6" s="15">
        <v>3.69</v>
      </c>
      <c r="H6" s="15">
        <f t="shared" ref="H6:H19" si="0">F6*G6</f>
        <v>275.3109</v>
      </c>
      <c r="I6" s="2"/>
    </row>
    <row r="7" ht="34" customHeight="1" spans="1:9">
      <c r="A7" s="11">
        <v>2</v>
      </c>
      <c r="B7" s="12" t="s">
        <v>2976</v>
      </c>
      <c r="C7" s="13" t="s">
        <v>2977</v>
      </c>
      <c r="D7" s="12" t="s">
        <v>2978</v>
      </c>
      <c r="E7" s="14" t="s">
        <v>480</v>
      </c>
      <c r="F7" s="14">
        <v>75.03</v>
      </c>
      <c r="G7" s="17">
        <v>1.6</v>
      </c>
      <c r="H7" s="15">
        <f t="shared" si="0"/>
        <v>120.048</v>
      </c>
      <c r="I7" s="2"/>
    </row>
    <row r="8" ht="34" customHeight="1" spans="1:9">
      <c r="A8" s="11">
        <v>3</v>
      </c>
      <c r="B8" s="12" t="s">
        <v>2979</v>
      </c>
      <c r="C8" s="13" t="s">
        <v>2980</v>
      </c>
      <c r="D8" s="12" t="s">
        <v>2981</v>
      </c>
      <c r="E8" s="14" t="s">
        <v>480</v>
      </c>
      <c r="F8" s="14">
        <v>45.919</v>
      </c>
      <c r="G8" s="17">
        <v>1.5</v>
      </c>
      <c r="H8" s="15">
        <f t="shared" si="0"/>
        <v>68.8785</v>
      </c>
      <c r="I8" s="2"/>
    </row>
    <row r="9" ht="34" customHeight="1" spans="1:9">
      <c r="A9" s="11">
        <v>4</v>
      </c>
      <c r="B9" s="12" t="s">
        <v>2982</v>
      </c>
      <c r="C9" s="13" t="s">
        <v>2983</v>
      </c>
      <c r="D9" s="12" t="s">
        <v>2984</v>
      </c>
      <c r="E9" s="14" t="s">
        <v>480</v>
      </c>
      <c r="F9" s="14">
        <v>75.2</v>
      </c>
      <c r="G9" s="17">
        <v>3.6</v>
      </c>
      <c r="H9" s="15">
        <f t="shared" si="0"/>
        <v>270.72</v>
      </c>
      <c r="I9" s="2"/>
    </row>
    <row r="10" ht="34" customHeight="1" spans="1:9">
      <c r="A10" s="11">
        <v>5</v>
      </c>
      <c r="B10" s="12" t="s">
        <v>2985</v>
      </c>
      <c r="C10" s="13" t="s">
        <v>2986</v>
      </c>
      <c r="D10" s="12" t="s">
        <v>2987</v>
      </c>
      <c r="E10" s="14" t="s">
        <v>480</v>
      </c>
      <c r="F10" s="14">
        <v>201</v>
      </c>
      <c r="G10" s="17">
        <v>4</v>
      </c>
      <c r="H10" s="15">
        <f t="shared" si="0"/>
        <v>804</v>
      </c>
      <c r="I10" s="2"/>
    </row>
    <row r="11" ht="34" customHeight="1" spans="1:9">
      <c r="A11" s="11">
        <v>6</v>
      </c>
      <c r="B11" s="12" t="s">
        <v>2988</v>
      </c>
      <c r="C11" s="13" t="s">
        <v>2989</v>
      </c>
      <c r="D11" s="12" t="s">
        <v>2990</v>
      </c>
      <c r="E11" s="14" t="s">
        <v>480</v>
      </c>
      <c r="F11" s="14">
        <v>48.6</v>
      </c>
      <c r="G11" s="17">
        <v>4.26</v>
      </c>
      <c r="H11" s="15">
        <f t="shared" si="0"/>
        <v>207.036</v>
      </c>
      <c r="I11" s="2"/>
    </row>
    <row r="12" ht="34" customHeight="1" spans="1:9">
      <c r="A12" s="11">
        <v>7</v>
      </c>
      <c r="B12" s="12" t="s">
        <v>2991</v>
      </c>
      <c r="C12" s="13" t="s">
        <v>2992</v>
      </c>
      <c r="D12" s="12" t="s">
        <v>2993</v>
      </c>
      <c r="E12" s="11" t="s">
        <v>480</v>
      </c>
      <c r="F12" s="11">
        <v>99.93</v>
      </c>
      <c r="G12" s="15">
        <v>6.49</v>
      </c>
      <c r="H12" s="15">
        <f t="shared" si="0"/>
        <v>648.5457</v>
      </c>
      <c r="I12" s="2"/>
    </row>
    <row r="13" ht="34" customHeight="1" spans="1:9">
      <c r="A13" s="11">
        <v>8</v>
      </c>
      <c r="B13" s="12" t="s">
        <v>2500</v>
      </c>
      <c r="C13" s="13" t="s">
        <v>2501</v>
      </c>
      <c r="D13" s="12" t="s">
        <v>2994</v>
      </c>
      <c r="E13" s="14" t="s">
        <v>480</v>
      </c>
      <c r="F13" s="14">
        <v>227.62</v>
      </c>
      <c r="G13" s="17">
        <v>3</v>
      </c>
      <c r="H13" s="15">
        <f t="shared" si="0"/>
        <v>682.86</v>
      </c>
      <c r="I13" s="2"/>
    </row>
    <row r="14" ht="34" customHeight="1" spans="1:9">
      <c r="A14" s="11">
        <v>9</v>
      </c>
      <c r="B14" s="12" t="s">
        <v>1057</v>
      </c>
      <c r="C14" s="13" t="s">
        <v>1058</v>
      </c>
      <c r="D14" s="12" t="s">
        <v>1059</v>
      </c>
      <c r="E14" s="11" t="s">
        <v>928</v>
      </c>
      <c r="F14" s="11">
        <v>283.43</v>
      </c>
      <c r="G14" s="15">
        <v>6</v>
      </c>
      <c r="H14" s="15">
        <f t="shared" si="0"/>
        <v>1700.58</v>
      </c>
      <c r="I14" s="2"/>
    </row>
    <row r="15" ht="34" customHeight="1" spans="1:9">
      <c r="A15" s="11">
        <v>10</v>
      </c>
      <c r="B15" s="12" t="s">
        <v>2995</v>
      </c>
      <c r="C15" s="13" t="s">
        <v>2996</v>
      </c>
      <c r="D15" s="12" t="s">
        <v>2997</v>
      </c>
      <c r="E15" s="11" t="s">
        <v>928</v>
      </c>
      <c r="F15" s="11">
        <v>214.7</v>
      </c>
      <c r="G15" s="15">
        <v>5</v>
      </c>
      <c r="H15" s="15">
        <f t="shared" si="0"/>
        <v>1073.5</v>
      </c>
      <c r="I15" s="2"/>
    </row>
    <row r="16" ht="34" customHeight="1" spans="1:9">
      <c r="A16" s="11">
        <v>11</v>
      </c>
      <c r="B16" s="12" t="s">
        <v>1028</v>
      </c>
      <c r="C16" s="13" t="s">
        <v>1029</v>
      </c>
      <c r="D16" s="12" t="s">
        <v>1030</v>
      </c>
      <c r="E16" s="11" t="s">
        <v>928</v>
      </c>
      <c r="F16" s="11">
        <v>618.69</v>
      </c>
      <c r="G16" s="15">
        <v>6.95</v>
      </c>
      <c r="H16" s="15">
        <f t="shared" si="0"/>
        <v>4299.8955</v>
      </c>
      <c r="I16" s="2"/>
    </row>
    <row r="17" ht="34" customHeight="1" spans="1:9">
      <c r="A17" s="11">
        <v>12</v>
      </c>
      <c r="B17" s="12" t="s">
        <v>2998</v>
      </c>
      <c r="C17" s="13" t="s">
        <v>2999</v>
      </c>
      <c r="D17" s="16" t="s">
        <v>3000</v>
      </c>
      <c r="E17" s="11" t="s">
        <v>928</v>
      </c>
      <c r="F17" s="11">
        <v>293.3</v>
      </c>
      <c r="G17" s="15">
        <f>(4.39+3.19+5.94)/3</f>
        <v>4.50666666666667</v>
      </c>
      <c r="H17" s="15">
        <f t="shared" si="0"/>
        <v>1321.80533333333</v>
      </c>
      <c r="I17" s="2"/>
    </row>
    <row r="18" ht="34" customHeight="1" spans="1:8">
      <c r="A18" s="11">
        <v>13</v>
      </c>
      <c r="B18" s="12" t="s">
        <v>3001</v>
      </c>
      <c r="C18" s="13" t="s">
        <v>3002</v>
      </c>
      <c r="D18" s="12" t="s">
        <v>3003</v>
      </c>
      <c r="E18" s="14" t="s">
        <v>928</v>
      </c>
      <c r="F18" s="14">
        <v>75.3</v>
      </c>
      <c r="G18" s="17">
        <v>3.5</v>
      </c>
      <c r="H18" s="15">
        <f t="shared" si="0"/>
        <v>263.55</v>
      </c>
    </row>
    <row r="19" ht="34" customHeight="1" spans="1:8">
      <c r="A19" s="11">
        <v>14</v>
      </c>
      <c r="B19" s="12" t="s">
        <v>1102</v>
      </c>
      <c r="C19" s="13" t="s">
        <v>1103</v>
      </c>
      <c r="D19" s="12" t="s">
        <v>1104</v>
      </c>
      <c r="E19" s="11" t="s">
        <v>983</v>
      </c>
      <c r="F19" s="11">
        <v>991.56</v>
      </c>
      <c r="G19" s="15">
        <f>(6.72+13.64)/2</f>
        <v>10.18</v>
      </c>
      <c r="H19" s="15">
        <f t="shared" si="0"/>
        <v>10094.0808</v>
      </c>
    </row>
    <row r="20" ht="15.75" spans="1:8">
      <c r="A20" s="19" t="s">
        <v>238</v>
      </c>
      <c r="B20" s="19"/>
      <c r="C20" s="19"/>
      <c r="D20" s="19"/>
      <c r="E20" s="19"/>
      <c r="F20" s="20">
        <f>SUM(F6:F19)</f>
        <v>3324.889</v>
      </c>
      <c r="G20" s="21">
        <f>AVERAGE(G6:G19)</f>
        <v>4.59119047619048</v>
      </c>
      <c r="H20" s="22">
        <f>SUM(H6:H19)</f>
        <v>21830.8107333333</v>
      </c>
    </row>
  </sheetData>
  <mergeCells count="6">
    <mergeCell ref="A1:H1"/>
    <mergeCell ref="A2:H2"/>
    <mergeCell ref="A3:H3"/>
    <mergeCell ref="A4:E4"/>
    <mergeCell ref="F4:H4"/>
    <mergeCell ref="A20:E20"/>
  </mergeCells>
  <printOptions horizontalCentered="1"/>
  <pageMargins left="0" right="0" top="0" bottom="0" header="0" footer="0"/>
  <pageSetup paperSize="9" scale="60" firstPageNumber="0" orientation="portrait" useFirstPageNumber="1" horizontalDpi="300" verticalDpi="300"/>
  <headerFooter/>
  <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view="pageBreakPreview" zoomScale="75" zoomScaleNormal="100" topLeftCell="A12" workbookViewId="0">
      <selection activeCell="A10" sqref="$A10:$XFD10"/>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3004</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30" customHeight="1" spans="1:9">
      <c r="A6" s="11">
        <v>1</v>
      </c>
      <c r="B6" s="12" t="s">
        <v>3005</v>
      </c>
      <c r="C6" s="13" t="s">
        <v>3006</v>
      </c>
      <c r="D6" s="12" t="s">
        <v>3007</v>
      </c>
      <c r="E6" s="11" t="s">
        <v>480</v>
      </c>
      <c r="F6" s="11">
        <v>185.86</v>
      </c>
      <c r="G6" s="15">
        <v>4.8</v>
      </c>
      <c r="H6" s="15">
        <f t="shared" ref="H6:H24" si="0">F6*G6</f>
        <v>892.128</v>
      </c>
      <c r="I6" s="2" t="str">
        <f>UPPER(E6:E24)</f>
        <v>NÃO PAVIMENTADA</v>
      </c>
    </row>
    <row r="7" ht="30" customHeight="1" spans="1:9">
      <c r="A7" s="11">
        <v>2</v>
      </c>
      <c r="B7" s="12" t="s">
        <v>3008</v>
      </c>
      <c r="C7" s="13" t="s">
        <v>3009</v>
      </c>
      <c r="D7" s="12" t="s">
        <v>3010</v>
      </c>
      <c r="E7" s="11" t="s">
        <v>480</v>
      </c>
      <c r="F7" s="14">
        <v>70.84</v>
      </c>
      <c r="G7" s="34">
        <v>4.1</v>
      </c>
      <c r="H7" s="15">
        <f t="shared" si="0"/>
        <v>290.444</v>
      </c>
      <c r="I7" s="2"/>
    </row>
    <row r="8" ht="30" customHeight="1" spans="1:9">
      <c r="A8" s="11">
        <v>3</v>
      </c>
      <c r="B8" s="12" t="s">
        <v>3011</v>
      </c>
      <c r="C8" s="13" t="s">
        <v>3012</v>
      </c>
      <c r="D8" s="12" t="s">
        <v>3013</v>
      </c>
      <c r="E8" s="11" t="s">
        <v>480</v>
      </c>
      <c r="F8" s="11">
        <v>72.78</v>
      </c>
      <c r="G8" s="15">
        <v>4.11</v>
      </c>
      <c r="H8" s="15">
        <f t="shared" si="0"/>
        <v>299.1258</v>
      </c>
      <c r="I8" s="2"/>
    </row>
    <row r="9" ht="30" customHeight="1" spans="1:9">
      <c r="A9" s="11">
        <v>4</v>
      </c>
      <c r="B9" s="12" t="s">
        <v>3014</v>
      </c>
      <c r="C9" s="13" t="s">
        <v>3015</v>
      </c>
      <c r="D9" s="12" t="s">
        <v>3016</v>
      </c>
      <c r="E9" s="11" t="s">
        <v>480</v>
      </c>
      <c r="F9" s="14">
        <v>61.4</v>
      </c>
      <c r="G9" s="17">
        <v>4.5</v>
      </c>
      <c r="H9" s="15">
        <f t="shared" si="0"/>
        <v>276.3</v>
      </c>
      <c r="I9" s="2"/>
    </row>
    <row r="10" ht="34" customHeight="1" spans="1:9">
      <c r="A10" s="11">
        <v>5</v>
      </c>
      <c r="B10" s="12" t="s">
        <v>3017</v>
      </c>
      <c r="C10" s="13" t="s">
        <v>3018</v>
      </c>
      <c r="D10" s="12" t="s">
        <v>3019</v>
      </c>
      <c r="E10" s="11" t="s">
        <v>480</v>
      </c>
      <c r="F10" s="11">
        <v>283.13</v>
      </c>
      <c r="G10" s="15">
        <f>(3.8+0.7)/2</f>
        <v>2.25</v>
      </c>
      <c r="H10" s="15">
        <f t="shared" si="0"/>
        <v>637.0425</v>
      </c>
      <c r="I10" s="2"/>
    </row>
    <row r="11" ht="26" customHeight="1" spans="1:9">
      <c r="A11" s="11">
        <v>6</v>
      </c>
      <c r="B11" s="12" t="s">
        <v>3020</v>
      </c>
      <c r="C11" s="13" t="s">
        <v>3021</v>
      </c>
      <c r="D11" s="12" t="s">
        <v>3022</v>
      </c>
      <c r="E11" s="11" t="s">
        <v>480</v>
      </c>
      <c r="F11" s="11">
        <v>83.22</v>
      </c>
      <c r="G11" s="15">
        <v>4.45</v>
      </c>
      <c r="H11" s="15">
        <f t="shared" si="0"/>
        <v>370.329</v>
      </c>
      <c r="I11" s="2"/>
    </row>
    <row r="12" ht="30" customHeight="1" spans="1:9">
      <c r="A12" s="11">
        <v>7</v>
      </c>
      <c r="B12" s="12" t="s">
        <v>3023</v>
      </c>
      <c r="C12" s="13" t="s">
        <v>3024</v>
      </c>
      <c r="D12" s="12" t="s">
        <v>3025</v>
      </c>
      <c r="E12" s="14" t="s">
        <v>480</v>
      </c>
      <c r="F12" s="14">
        <v>150</v>
      </c>
      <c r="G12" s="17">
        <v>3.6</v>
      </c>
      <c r="H12" s="15">
        <f t="shared" si="0"/>
        <v>540</v>
      </c>
      <c r="I12" s="2"/>
    </row>
    <row r="13" ht="30" customHeight="1" spans="1:9">
      <c r="A13" s="11">
        <v>8</v>
      </c>
      <c r="B13" s="12" t="s">
        <v>3026</v>
      </c>
      <c r="C13" s="13" t="s">
        <v>3027</v>
      </c>
      <c r="D13" s="12" t="s">
        <v>3028</v>
      </c>
      <c r="E13" s="14" t="s">
        <v>480</v>
      </c>
      <c r="F13" s="14">
        <v>150</v>
      </c>
      <c r="G13" s="17">
        <v>4</v>
      </c>
      <c r="H13" s="15">
        <f t="shared" si="0"/>
        <v>600</v>
      </c>
      <c r="I13" s="2"/>
    </row>
    <row r="14" ht="30" customHeight="1" spans="1:9">
      <c r="A14" s="11">
        <v>9</v>
      </c>
      <c r="B14" s="12" t="s">
        <v>3029</v>
      </c>
      <c r="C14" s="13" t="s">
        <v>3030</v>
      </c>
      <c r="D14" s="12" t="s">
        <v>3031</v>
      </c>
      <c r="E14" s="11" t="s">
        <v>480</v>
      </c>
      <c r="F14" s="11">
        <v>369.94</v>
      </c>
      <c r="G14" s="15">
        <v>3.4</v>
      </c>
      <c r="H14" s="15">
        <f t="shared" si="0"/>
        <v>1257.796</v>
      </c>
      <c r="I14" s="2"/>
    </row>
    <row r="15" ht="30" customHeight="1" spans="1:9">
      <c r="A15" s="11">
        <v>10</v>
      </c>
      <c r="B15" s="12" t="s">
        <v>3032</v>
      </c>
      <c r="C15" s="13" t="s">
        <v>3033</v>
      </c>
      <c r="D15" s="12" t="s">
        <v>3034</v>
      </c>
      <c r="E15" s="11" t="s">
        <v>480</v>
      </c>
      <c r="F15" s="11">
        <v>416</v>
      </c>
      <c r="G15" s="15">
        <v>3.23</v>
      </c>
      <c r="H15" s="15">
        <f t="shared" si="0"/>
        <v>1343.68</v>
      </c>
      <c r="I15" s="2"/>
    </row>
    <row r="16" ht="30" customHeight="1" spans="1:9">
      <c r="A16" s="11">
        <v>11</v>
      </c>
      <c r="B16" s="12" t="s">
        <v>3035</v>
      </c>
      <c r="C16" s="13" t="s">
        <v>3036</v>
      </c>
      <c r="D16" s="12" t="s">
        <v>3037</v>
      </c>
      <c r="E16" s="11" t="s">
        <v>480</v>
      </c>
      <c r="F16" s="11">
        <v>277.94</v>
      </c>
      <c r="G16" s="15">
        <v>6</v>
      </c>
      <c r="H16" s="15">
        <f t="shared" si="0"/>
        <v>1667.64</v>
      </c>
      <c r="I16" s="2"/>
    </row>
    <row r="17" ht="30" customHeight="1" spans="1:9">
      <c r="A17" s="11">
        <v>12</v>
      </c>
      <c r="B17" s="12" t="s">
        <v>3038</v>
      </c>
      <c r="C17" s="13" t="s">
        <v>3039</v>
      </c>
      <c r="D17" s="12" t="s">
        <v>3040</v>
      </c>
      <c r="E17" s="14" t="s">
        <v>480</v>
      </c>
      <c r="F17" s="14">
        <v>162</v>
      </c>
      <c r="G17" s="17">
        <v>3</v>
      </c>
      <c r="H17" s="15">
        <f t="shared" si="0"/>
        <v>486</v>
      </c>
      <c r="I17" s="2"/>
    </row>
    <row r="18" ht="30" customHeight="1" spans="1:9">
      <c r="A18" s="11">
        <v>13</v>
      </c>
      <c r="B18" s="12" t="s">
        <v>1536</v>
      </c>
      <c r="C18" s="13" t="s">
        <v>1537</v>
      </c>
      <c r="D18" s="12" t="s">
        <v>3041</v>
      </c>
      <c r="E18" s="11" t="s">
        <v>928</v>
      </c>
      <c r="F18" s="11">
        <v>146.09</v>
      </c>
      <c r="G18" s="15">
        <v>5.82</v>
      </c>
      <c r="H18" s="15">
        <f t="shared" si="0"/>
        <v>850.2438</v>
      </c>
      <c r="I18" s="2"/>
    </row>
    <row r="19" ht="30" customHeight="1" spans="1:9">
      <c r="A19" s="11">
        <v>14</v>
      </c>
      <c r="B19" s="12" t="s">
        <v>3042</v>
      </c>
      <c r="C19" s="13" t="s">
        <v>3043</v>
      </c>
      <c r="D19" s="12" t="s">
        <v>3044</v>
      </c>
      <c r="E19" s="11" t="s">
        <v>928</v>
      </c>
      <c r="F19" s="11">
        <v>191.76</v>
      </c>
      <c r="G19" s="15">
        <v>5.3</v>
      </c>
      <c r="H19" s="15">
        <f t="shared" si="0"/>
        <v>1016.328</v>
      </c>
      <c r="I19" s="2"/>
    </row>
    <row r="20" ht="30" customHeight="1" spans="1:9">
      <c r="A20" s="11">
        <v>15</v>
      </c>
      <c r="B20" s="12" t="s">
        <v>3045</v>
      </c>
      <c r="C20" s="13" t="s">
        <v>3046</v>
      </c>
      <c r="D20" s="12" t="s">
        <v>3047</v>
      </c>
      <c r="E20" s="11" t="s">
        <v>928</v>
      </c>
      <c r="F20" s="11">
        <v>503.56</v>
      </c>
      <c r="G20" s="15">
        <v>5.24</v>
      </c>
      <c r="H20" s="15">
        <f t="shared" si="0"/>
        <v>2638.6544</v>
      </c>
      <c r="I20" s="2"/>
    </row>
    <row r="21" ht="35" customHeight="1" spans="1:9">
      <c r="A21" s="11">
        <v>16</v>
      </c>
      <c r="B21" s="12" t="s">
        <v>3048</v>
      </c>
      <c r="C21" s="13" t="s">
        <v>3049</v>
      </c>
      <c r="D21" s="12" t="s">
        <v>3050</v>
      </c>
      <c r="E21" s="11" t="s">
        <v>928</v>
      </c>
      <c r="F21" s="11">
        <v>133.14</v>
      </c>
      <c r="G21" s="15">
        <v>4.81</v>
      </c>
      <c r="H21" s="15">
        <f t="shared" si="0"/>
        <v>640.4034</v>
      </c>
      <c r="I21" s="2"/>
    </row>
    <row r="22" ht="30" customHeight="1" spans="1:9">
      <c r="A22" s="11">
        <v>17</v>
      </c>
      <c r="B22" s="12" t="s">
        <v>3051</v>
      </c>
      <c r="C22" s="13" t="s">
        <v>3052</v>
      </c>
      <c r="D22" s="12" t="s">
        <v>3053</v>
      </c>
      <c r="E22" s="11" t="s">
        <v>928</v>
      </c>
      <c r="F22" s="11">
        <v>464.72</v>
      </c>
      <c r="G22" s="15">
        <v>5</v>
      </c>
      <c r="H22" s="15">
        <f t="shared" si="0"/>
        <v>2323.6</v>
      </c>
      <c r="I22" s="2"/>
    </row>
    <row r="23" ht="30" customHeight="1" spans="1:9">
      <c r="A23" s="11">
        <v>18</v>
      </c>
      <c r="B23" s="12" t="s">
        <v>3054</v>
      </c>
      <c r="C23" s="13" t="s">
        <v>3055</v>
      </c>
      <c r="D23" s="12" t="s">
        <v>3056</v>
      </c>
      <c r="E23" s="11" t="s">
        <v>928</v>
      </c>
      <c r="F23" s="11">
        <v>189.38</v>
      </c>
      <c r="G23" s="15">
        <v>3.3</v>
      </c>
      <c r="H23" s="15">
        <f t="shared" si="0"/>
        <v>624.954</v>
      </c>
      <c r="I23" s="2"/>
    </row>
    <row r="24" ht="38" customHeight="1" spans="1:9">
      <c r="A24" s="11">
        <v>19</v>
      </c>
      <c r="B24" s="12" t="s">
        <v>1747</v>
      </c>
      <c r="C24" s="13" t="s">
        <v>1748</v>
      </c>
      <c r="D24" s="12" t="s">
        <v>3057</v>
      </c>
      <c r="E24" s="11" t="s">
        <v>928</v>
      </c>
      <c r="F24" s="11">
        <v>506.07</v>
      </c>
      <c r="G24" s="15">
        <v>5</v>
      </c>
      <c r="H24" s="15">
        <f t="shared" si="0"/>
        <v>2530.35</v>
      </c>
      <c r="I24" s="2"/>
    </row>
    <row r="25" ht="24" customHeight="1" spans="1:8">
      <c r="A25" s="19" t="s">
        <v>238</v>
      </c>
      <c r="B25" s="19"/>
      <c r="C25" s="19"/>
      <c r="D25" s="19"/>
      <c r="E25" s="19"/>
      <c r="F25" s="20">
        <f>SUM(F6:F24)</f>
        <v>4417.83</v>
      </c>
      <c r="G25" s="21">
        <f>AVERAGE(G6:G24)</f>
        <v>4.31105263157895</v>
      </c>
      <c r="H25" s="22">
        <f>SUM(H6:H24)</f>
        <v>19285.0189</v>
      </c>
    </row>
  </sheetData>
  <autoFilter ref="A5:H25">
    <sortState ref="A5:H25">
      <sortCondition ref="E5:E25"/>
    </sortState>
    <extLst/>
  </autoFilter>
  <mergeCells count="6">
    <mergeCell ref="A1:H1"/>
    <mergeCell ref="A2:H2"/>
    <mergeCell ref="A3:H3"/>
    <mergeCell ref="A4:E4"/>
    <mergeCell ref="F4:H4"/>
    <mergeCell ref="A25:E25"/>
  </mergeCells>
  <printOptions horizontalCentered="1"/>
  <pageMargins left="0" right="0" top="0" bottom="0" header="0" footer="0"/>
  <pageSetup paperSize="9" scale="64" firstPageNumber="0" orientation="portrait" useFirstPageNumber="1" horizontalDpi="300" verticalDpi="300"/>
  <headerFooter/>
  <drawing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4"/>
  <sheetViews>
    <sheetView view="pageBreakPreview" zoomScale="75" zoomScaleNormal="100" topLeftCell="A30" workbookViewId="0">
      <selection activeCell="A3" sqref="A3:H44"/>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30.095238095238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3058</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1" customHeight="1" spans="1:8">
      <c r="A6" s="11">
        <v>1</v>
      </c>
      <c r="B6" s="12" t="s">
        <v>3059</v>
      </c>
      <c r="C6" s="13" t="s">
        <v>3060</v>
      </c>
      <c r="D6" s="12" t="s">
        <v>3061</v>
      </c>
      <c r="E6" s="14" t="s">
        <v>480</v>
      </c>
      <c r="F6" s="14">
        <v>230</v>
      </c>
      <c r="G6" s="17">
        <v>3.6</v>
      </c>
      <c r="H6" s="15">
        <f t="shared" ref="H6:H43" si="0">F6*G6</f>
        <v>828</v>
      </c>
    </row>
    <row r="7" ht="21" customHeight="1" spans="1:9">
      <c r="A7" s="11">
        <v>2</v>
      </c>
      <c r="B7" s="12" t="s">
        <v>1437</v>
      </c>
      <c r="C7" s="13" t="s">
        <v>1438</v>
      </c>
      <c r="D7" s="12" t="s">
        <v>3062</v>
      </c>
      <c r="E7" s="11" t="s">
        <v>480</v>
      </c>
      <c r="F7" s="11">
        <v>552.26</v>
      </c>
      <c r="G7" s="15">
        <v>3.2</v>
      </c>
      <c r="H7" s="15">
        <f t="shared" si="0"/>
        <v>1767.232</v>
      </c>
      <c r="I7" s="2"/>
    </row>
    <row r="8" ht="20.1" customHeight="1" spans="1:9">
      <c r="A8" s="11">
        <v>3</v>
      </c>
      <c r="B8" s="12" t="s">
        <v>3063</v>
      </c>
      <c r="C8" s="13" t="s">
        <v>3064</v>
      </c>
      <c r="D8" s="12" t="s">
        <v>3065</v>
      </c>
      <c r="E8" s="14" t="s">
        <v>480</v>
      </c>
      <c r="F8" s="14">
        <v>97.03</v>
      </c>
      <c r="G8" s="17">
        <v>4</v>
      </c>
      <c r="H8" s="15">
        <f t="shared" si="0"/>
        <v>388.12</v>
      </c>
      <c r="I8" s="2"/>
    </row>
    <row r="9" ht="20.1" customHeight="1" spans="1:9">
      <c r="A9" s="11">
        <v>4</v>
      </c>
      <c r="B9" s="12" t="s">
        <v>3066</v>
      </c>
      <c r="C9" s="13" t="s">
        <v>3067</v>
      </c>
      <c r="D9" s="12" t="s">
        <v>3068</v>
      </c>
      <c r="E9" s="11" t="s">
        <v>480</v>
      </c>
      <c r="F9" s="11">
        <v>79.97</v>
      </c>
      <c r="G9" s="15">
        <v>2.6</v>
      </c>
      <c r="H9" s="15">
        <f t="shared" si="0"/>
        <v>207.922</v>
      </c>
      <c r="I9" s="2"/>
    </row>
    <row r="10" ht="20.1" customHeight="1" spans="1:9">
      <c r="A10" s="11">
        <v>5</v>
      </c>
      <c r="B10" s="12" t="s">
        <v>3069</v>
      </c>
      <c r="C10" s="13" t="s">
        <v>3070</v>
      </c>
      <c r="D10" s="12" t="s">
        <v>3071</v>
      </c>
      <c r="E10" s="14" t="s">
        <v>480</v>
      </c>
      <c r="F10" s="14">
        <v>189</v>
      </c>
      <c r="G10" s="17">
        <v>3.6</v>
      </c>
      <c r="H10" s="15">
        <f t="shared" si="0"/>
        <v>680.4</v>
      </c>
      <c r="I10" s="2"/>
    </row>
    <row r="11" ht="20.1" customHeight="1" spans="1:9">
      <c r="A11" s="11">
        <v>6</v>
      </c>
      <c r="B11" s="12" t="s">
        <v>2057</v>
      </c>
      <c r="C11" s="13" t="s">
        <v>3072</v>
      </c>
      <c r="D11" s="12" t="s">
        <v>3073</v>
      </c>
      <c r="E11" s="14" t="s">
        <v>480</v>
      </c>
      <c r="F11" s="14">
        <v>82.04</v>
      </c>
      <c r="G11" s="17">
        <v>4</v>
      </c>
      <c r="H11" s="15">
        <f t="shared" si="0"/>
        <v>328.16</v>
      </c>
      <c r="I11" s="2"/>
    </row>
    <row r="12" ht="20.1" customHeight="1" spans="1:9">
      <c r="A12" s="11">
        <v>7</v>
      </c>
      <c r="B12" s="12" t="s">
        <v>3074</v>
      </c>
      <c r="C12" s="13" t="s">
        <v>3075</v>
      </c>
      <c r="D12" s="12" t="s">
        <v>3076</v>
      </c>
      <c r="E12" s="11" t="s">
        <v>480</v>
      </c>
      <c r="F12" s="11">
        <v>83.48</v>
      </c>
      <c r="G12" s="15">
        <f>(2.38+6+4.38)/3</f>
        <v>4.25333333333333</v>
      </c>
      <c r="H12" s="15">
        <f t="shared" si="0"/>
        <v>355.068266666667</v>
      </c>
      <c r="I12" s="2"/>
    </row>
    <row r="13" ht="20.1" customHeight="1" spans="1:9">
      <c r="A13" s="11">
        <v>8</v>
      </c>
      <c r="B13" s="12" t="s">
        <v>3077</v>
      </c>
      <c r="C13" s="13" t="s">
        <v>3078</v>
      </c>
      <c r="D13" s="12" t="s">
        <v>3079</v>
      </c>
      <c r="E13" s="11" t="s">
        <v>480</v>
      </c>
      <c r="F13" s="14">
        <v>84</v>
      </c>
      <c r="G13" s="17">
        <v>4</v>
      </c>
      <c r="H13" s="15">
        <f t="shared" si="0"/>
        <v>336</v>
      </c>
      <c r="I13" s="2"/>
    </row>
    <row r="14" ht="20.1" customHeight="1" spans="1:9">
      <c r="A14" s="11">
        <v>9</v>
      </c>
      <c r="B14" s="12" t="s">
        <v>3080</v>
      </c>
      <c r="C14" s="13" t="s">
        <v>3081</v>
      </c>
      <c r="D14" s="12" t="s">
        <v>3082</v>
      </c>
      <c r="E14" s="11" t="s">
        <v>480</v>
      </c>
      <c r="F14" s="14">
        <v>84.5</v>
      </c>
      <c r="G14" s="17">
        <v>4</v>
      </c>
      <c r="H14" s="15">
        <f t="shared" si="0"/>
        <v>338</v>
      </c>
      <c r="I14" s="2"/>
    </row>
    <row r="15" ht="20.1" customHeight="1" spans="1:9">
      <c r="A15" s="11">
        <v>10</v>
      </c>
      <c r="B15" s="12" t="s">
        <v>3083</v>
      </c>
      <c r="C15" s="13" t="s">
        <v>3084</v>
      </c>
      <c r="D15" s="12" t="s">
        <v>3085</v>
      </c>
      <c r="E15" s="14" t="s">
        <v>480</v>
      </c>
      <c r="F15" s="14">
        <v>230</v>
      </c>
      <c r="G15" s="17">
        <v>4</v>
      </c>
      <c r="H15" s="15">
        <f t="shared" si="0"/>
        <v>920</v>
      </c>
      <c r="I15" s="2"/>
    </row>
    <row r="16" ht="20.1" customHeight="1" spans="1:9">
      <c r="A16" s="11">
        <v>11</v>
      </c>
      <c r="B16" s="12" t="s">
        <v>3086</v>
      </c>
      <c r="C16" s="13" t="s">
        <v>3087</v>
      </c>
      <c r="D16" s="12" t="s">
        <v>3088</v>
      </c>
      <c r="E16" s="14" t="s">
        <v>480</v>
      </c>
      <c r="F16" s="14">
        <v>793.1</v>
      </c>
      <c r="G16" s="17">
        <v>3.38</v>
      </c>
      <c r="H16" s="15">
        <f t="shared" si="0"/>
        <v>2680.678</v>
      </c>
      <c r="I16" s="2"/>
    </row>
    <row r="17" ht="20.1" customHeight="1" spans="1:9">
      <c r="A17" s="11">
        <v>12</v>
      </c>
      <c r="B17" s="12" t="s">
        <v>3089</v>
      </c>
      <c r="C17" s="13" t="s">
        <v>3090</v>
      </c>
      <c r="D17" s="12" t="s">
        <v>3091</v>
      </c>
      <c r="E17" s="14" t="s">
        <v>480</v>
      </c>
      <c r="F17" s="14">
        <v>85</v>
      </c>
      <c r="G17" s="17">
        <v>3.3</v>
      </c>
      <c r="H17" s="15">
        <f t="shared" si="0"/>
        <v>280.5</v>
      </c>
      <c r="I17" s="2"/>
    </row>
    <row r="18" ht="20.1" customHeight="1" spans="1:9">
      <c r="A18" s="11">
        <v>13</v>
      </c>
      <c r="B18" s="12" t="s">
        <v>3092</v>
      </c>
      <c r="C18" s="13" t="s">
        <v>3093</v>
      </c>
      <c r="D18" s="12" t="s">
        <v>3094</v>
      </c>
      <c r="E18" s="14" t="s">
        <v>480</v>
      </c>
      <c r="F18" s="14">
        <v>307</v>
      </c>
      <c r="G18" s="17">
        <v>2</v>
      </c>
      <c r="H18" s="15">
        <f t="shared" si="0"/>
        <v>614</v>
      </c>
      <c r="I18" s="2"/>
    </row>
    <row r="19" ht="20.1" customHeight="1" spans="1:9">
      <c r="A19" s="11">
        <v>14</v>
      </c>
      <c r="B19" s="12" t="s">
        <v>3095</v>
      </c>
      <c r="C19" s="13" t="s">
        <v>3096</v>
      </c>
      <c r="D19" s="12" t="s">
        <v>3097</v>
      </c>
      <c r="E19" s="14" t="s">
        <v>480</v>
      </c>
      <c r="F19" s="14">
        <v>120</v>
      </c>
      <c r="G19" s="17">
        <v>3</v>
      </c>
      <c r="H19" s="15">
        <f t="shared" si="0"/>
        <v>360</v>
      </c>
      <c r="I19" s="2"/>
    </row>
    <row r="20" ht="20.1" customHeight="1" spans="1:9">
      <c r="A20" s="11">
        <v>15</v>
      </c>
      <c r="B20" s="12" t="s">
        <v>3098</v>
      </c>
      <c r="C20" s="13" t="s">
        <v>3099</v>
      </c>
      <c r="D20" s="12" t="s">
        <v>3100</v>
      </c>
      <c r="E20" s="14" t="s">
        <v>480</v>
      </c>
      <c r="F20" s="14">
        <v>230</v>
      </c>
      <c r="G20" s="17">
        <v>3</v>
      </c>
      <c r="H20" s="15">
        <f t="shared" si="0"/>
        <v>690</v>
      </c>
      <c r="I20" s="2"/>
    </row>
    <row r="21" ht="20.1" customHeight="1" spans="1:9">
      <c r="A21" s="11">
        <v>16</v>
      </c>
      <c r="B21" s="12" t="s">
        <v>2947</v>
      </c>
      <c r="C21" s="13" t="s">
        <v>2948</v>
      </c>
      <c r="D21" s="12" t="s">
        <v>3101</v>
      </c>
      <c r="E21" s="14" t="s">
        <v>480</v>
      </c>
      <c r="F21" s="14">
        <v>186.79</v>
      </c>
      <c r="G21" s="17">
        <f>(5.11+4.25+5.3)/3</f>
        <v>4.88666666666667</v>
      </c>
      <c r="H21" s="15">
        <f t="shared" si="0"/>
        <v>912.780466666667</v>
      </c>
      <c r="I21" s="2"/>
    </row>
    <row r="22" ht="20.1" customHeight="1" spans="1:9">
      <c r="A22" s="11">
        <v>17</v>
      </c>
      <c r="B22" s="12" t="s">
        <v>3102</v>
      </c>
      <c r="C22" s="13" t="s">
        <v>3103</v>
      </c>
      <c r="D22" s="12" t="s">
        <v>3104</v>
      </c>
      <c r="E22" s="14" t="s">
        <v>480</v>
      </c>
      <c r="F22" s="14">
        <v>96.1</v>
      </c>
      <c r="G22" s="17">
        <v>2</v>
      </c>
      <c r="H22" s="15">
        <f t="shared" si="0"/>
        <v>192.2</v>
      </c>
      <c r="I22" s="2"/>
    </row>
    <row r="23" ht="20.1" customHeight="1" spans="1:9">
      <c r="A23" s="11">
        <v>18</v>
      </c>
      <c r="B23" s="12" t="s">
        <v>3105</v>
      </c>
      <c r="C23" s="13" t="s">
        <v>3106</v>
      </c>
      <c r="D23" s="12" t="s">
        <v>3107</v>
      </c>
      <c r="E23" s="14" t="s">
        <v>480</v>
      </c>
      <c r="F23" s="14">
        <v>165</v>
      </c>
      <c r="G23" s="17">
        <v>3.6</v>
      </c>
      <c r="H23" s="15">
        <f t="shared" si="0"/>
        <v>594</v>
      </c>
      <c r="I23" s="2"/>
    </row>
    <row r="24" ht="20.1" customHeight="1" spans="1:9">
      <c r="A24" s="11">
        <v>19</v>
      </c>
      <c r="B24" s="12" t="s">
        <v>3108</v>
      </c>
      <c r="C24" s="13" t="s">
        <v>3109</v>
      </c>
      <c r="D24" s="12" t="s">
        <v>3110</v>
      </c>
      <c r="E24" s="14" t="s">
        <v>480</v>
      </c>
      <c r="F24" s="14">
        <v>158</v>
      </c>
      <c r="G24" s="17">
        <v>3.6</v>
      </c>
      <c r="H24" s="15">
        <f t="shared" si="0"/>
        <v>568.8</v>
      </c>
      <c r="I24" s="2"/>
    </row>
    <row r="25" ht="20.1" customHeight="1" spans="1:9">
      <c r="A25" s="11">
        <v>20</v>
      </c>
      <c r="B25" s="12" t="s">
        <v>3111</v>
      </c>
      <c r="C25" s="13" t="s">
        <v>1567</v>
      </c>
      <c r="D25" s="12" t="s">
        <v>3112</v>
      </c>
      <c r="E25" s="14" t="s">
        <v>480</v>
      </c>
      <c r="F25" s="14">
        <v>58.96</v>
      </c>
      <c r="G25" s="17">
        <v>4.2</v>
      </c>
      <c r="H25" s="15">
        <f t="shared" si="0"/>
        <v>247.632</v>
      </c>
      <c r="I25" s="2"/>
    </row>
    <row r="26" s="1" customFormat="1" ht="20.1" customHeight="1" spans="1:9">
      <c r="A26" s="11">
        <v>21</v>
      </c>
      <c r="B26" s="12" t="s">
        <v>1693</v>
      </c>
      <c r="C26" s="13" t="s">
        <v>1694</v>
      </c>
      <c r="D26" s="12" t="s">
        <v>3113</v>
      </c>
      <c r="E26" s="33" t="s">
        <v>928</v>
      </c>
      <c r="F26" s="33">
        <v>249.62</v>
      </c>
      <c r="G26" s="34">
        <v>6.65</v>
      </c>
      <c r="H26" s="15">
        <f t="shared" si="0"/>
        <v>1659.973</v>
      </c>
      <c r="I26" s="2"/>
    </row>
    <row r="27" s="1" customFormat="1" ht="20.1" customHeight="1" spans="1:9">
      <c r="A27" s="11">
        <v>22</v>
      </c>
      <c r="B27" s="12" t="s">
        <v>1428</v>
      </c>
      <c r="C27" s="13" t="s">
        <v>1429</v>
      </c>
      <c r="D27" s="12" t="s">
        <v>3114</v>
      </c>
      <c r="E27" s="11" t="s">
        <v>928</v>
      </c>
      <c r="F27" s="11">
        <f>687.34</f>
        <v>687.34</v>
      </c>
      <c r="G27" s="15">
        <v>5.24</v>
      </c>
      <c r="H27" s="15">
        <f t="shared" si="0"/>
        <v>3601.6616</v>
      </c>
      <c r="I27" s="2"/>
    </row>
    <row r="28" s="1" customFormat="1" ht="20.1" customHeight="1" spans="1:9">
      <c r="A28" s="11">
        <v>23</v>
      </c>
      <c r="B28" s="12" t="s">
        <v>1696</v>
      </c>
      <c r="C28" s="13" t="s">
        <v>1697</v>
      </c>
      <c r="D28" s="12" t="s">
        <v>3115</v>
      </c>
      <c r="E28" s="11" t="s">
        <v>928</v>
      </c>
      <c r="F28" s="11">
        <v>797.27</v>
      </c>
      <c r="G28" s="15">
        <f>(4.83+3.6+5.2)/3</f>
        <v>4.54333333333333</v>
      </c>
      <c r="H28" s="15">
        <f t="shared" si="0"/>
        <v>3622.26336666667</v>
      </c>
      <c r="I28" s="2"/>
    </row>
    <row r="29" s="1" customFormat="1" ht="20.1" customHeight="1" spans="1:9">
      <c r="A29" s="11">
        <v>24</v>
      </c>
      <c r="B29" s="12" t="s">
        <v>1699</v>
      </c>
      <c r="C29" s="13" t="s">
        <v>1700</v>
      </c>
      <c r="D29" s="12" t="s">
        <v>3116</v>
      </c>
      <c r="E29" s="11" t="s">
        <v>928</v>
      </c>
      <c r="F29" s="11">
        <f>767.32</f>
        <v>767.32</v>
      </c>
      <c r="G29" s="15">
        <v>5</v>
      </c>
      <c r="H29" s="15">
        <f t="shared" si="0"/>
        <v>3836.6</v>
      </c>
      <c r="I29" s="2"/>
    </row>
    <row r="30" s="1" customFormat="1" ht="20.1" customHeight="1" spans="1:9">
      <c r="A30" s="11">
        <v>25</v>
      </c>
      <c r="B30" s="12" t="s">
        <v>1723</v>
      </c>
      <c r="C30" s="13" t="s">
        <v>1724</v>
      </c>
      <c r="D30" s="12" t="s">
        <v>3117</v>
      </c>
      <c r="E30" s="11" t="s">
        <v>928</v>
      </c>
      <c r="F30" s="11">
        <v>409.7</v>
      </c>
      <c r="G30" s="15">
        <v>6</v>
      </c>
      <c r="H30" s="15">
        <f t="shared" si="0"/>
        <v>2458.2</v>
      </c>
      <c r="I30" s="2"/>
    </row>
    <row r="31" s="1" customFormat="1" ht="20.1" customHeight="1" spans="1:9">
      <c r="A31" s="11">
        <v>26</v>
      </c>
      <c r="B31" s="12" t="s">
        <v>2049</v>
      </c>
      <c r="C31" s="13" t="s">
        <v>2050</v>
      </c>
      <c r="D31" s="12" t="s">
        <v>3118</v>
      </c>
      <c r="E31" s="11" t="s">
        <v>928</v>
      </c>
      <c r="F31" s="11">
        <v>211.67</v>
      </c>
      <c r="G31" s="15">
        <f>(6+3.6)/2</f>
        <v>4.8</v>
      </c>
      <c r="H31" s="15">
        <f t="shared" si="0"/>
        <v>1016.016</v>
      </c>
      <c r="I31" s="2"/>
    </row>
    <row r="32" s="1" customFormat="1" ht="20.1" customHeight="1" spans="1:9">
      <c r="A32" s="11">
        <v>27</v>
      </c>
      <c r="B32" s="12" t="s">
        <v>1744</v>
      </c>
      <c r="C32" s="13" t="s">
        <v>1745</v>
      </c>
      <c r="D32" s="12" t="s">
        <v>3119</v>
      </c>
      <c r="E32" s="11" t="s">
        <v>928</v>
      </c>
      <c r="F32" s="11">
        <f>385.72+0</f>
        <v>385.72</v>
      </c>
      <c r="G32" s="15">
        <v>4.95</v>
      </c>
      <c r="H32" s="15">
        <f t="shared" si="0"/>
        <v>1909.314</v>
      </c>
      <c r="I32" s="2"/>
    </row>
    <row r="33" s="1" customFormat="1" ht="20.1" customHeight="1" spans="1:9">
      <c r="A33" s="11">
        <v>28</v>
      </c>
      <c r="B33" s="12" t="s">
        <v>1750</v>
      </c>
      <c r="C33" s="13" t="s">
        <v>1751</v>
      </c>
      <c r="D33" s="12" t="s">
        <v>3120</v>
      </c>
      <c r="E33" s="11" t="s">
        <v>928</v>
      </c>
      <c r="F33" s="11">
        <v>448.95</v>
      </c>
      <c r="G33" s="15">
        <f>(4.47+5.04+8)/3</f>
        <v>5.83666666666667</v>
      </c>
      <c r="H33" s="15">
        <f t="shared" si="0"/>
        <v>2620.3715</v>
      </c>
      <c r="I33" s="2"/>
    </row>
    <row r="34" s="1" customFormat="1" ht="20.1" customHeight="1" spans="1:9">
      <c r="A34" s="11">
        <v>29</v>
      </c>
      <c r="B34" s="12" t="s">
        <v>1563</v>
      </c>
      <c r="C34" s="13" t="s">
        <v>1564</v>
      </c>
      <c r="D34" s="12" t="s">
        <v>3121</v>
      </c>
      <c r="E34" s="11" t="s">
        <v>928</v>
      </c>
      <c r="F34" s="11">
        <v>622.3</v>
      </c>
      <c r="G34" s="15">
        <v>5.16</v>
      </c>
      <c r="H34" s="15">
        <f t="shared" si="0"/>
        <v>3211.068</v>
      </c>
      <c r="I34" s="2"/>
    </row>
    <row r="35" s="1" customFormat="1" ht="20.1" customHeight="1" spans="1:9">
      <c r="A35" s="11">
        <v>30</v>
      </c>
      <c r="B35" s="12" t="s">
        <v>1759</v>
      </c>
      <c r="C35" s="13" t="s">
        <v>3122</v>
      </c>
      <c r="D35" s="12" t="s">
        <v>3123</v>
      </c>
      <c r="E35" s="14" t="s">
        <v>928</v>
      </c>
      <c r="F35" s="14">
        <v>610.99</v>
      </c>
      <c r="G35" s="17">
        <v>6.72</v>
      </c>
      <c r="H35" s="15">
        <f t="shared" si="0"/>
        <v>4105.8528</v>
      </c>
      <c r="I35" s="2"/>
    </row>
    <row r="36" s="1" customFormat="1" ht="20.1" customHeight="1" spans="1:9">
      <c r="A36" s="11">
        <v>31</v>
      </c>
      <c r="B36" s="12" t="s">
        <v>3124</v>
      </c>
      <c r="C36" s="13" t="s">
        <v>3125</v>
      </c>
      <c r="D36" s="12" t="s">
        <v>3126</v>
      </c>
      <c r="E36" s="14" t="s">
        <v>928</v>
      </c>
      <c r="F36" s="11">
        <v>646.82</v>
      </c>
      <c r="G36" s="15">
        <v>4.5</v>
      </c>
      <c r="H36" s="15">
        <f t="shared" si="0"/>
        <v>2910.69</v>
      </c>
      <c r="I36" s="2"/>
    </row>
    <row r="37" s="1" customFormat="1" ht="20.1" customHeight="1" spans="1:9">
      <c r="A37" s="11">
        <v>32</v>
      </c>
      <c r="B37" s="12" t="s">
        <v>2165</v>
      </c>
      <c r="C37" s="13" t="s">
        <v>2166</v>
      </c>
      <c r="D37" s="12" t="s">
        <v>3127</v>
      </c>
      <c r="E37" s="14" t="s">
        <v>928</v>
      </c>
      <c r="F37" s="14">
        <v>360.95</v>
      </c>
      <c r="G37" s="17">
        <v>4.9</v>
      </c>
      <c r="H37" s="15">
        <f t="shared" si="0"/>
        <v>1768.655</v>
      </c>
      <c r="I37" s="2"/>
    </row>
    <row r="38" s="1" customFormat="1" ht="33" customHeight="1" spans="1:9">
      <c r="A38" s="11">
        <v>33</v>
      </c>
      <c r="B38" s="12" t="s">
        <v>2168</v>
      </c>
      <c r="C38" s="13" t="s">
        <v>2169</v>
      </c>
      <c r="D38" s="12" t="s">
        <v>3128</v>
      </c>
      <c r="E38" s="14" t="s">
        <v>928</v>
      </c>
      <c r="F38" s="14">
        <v>307.38</v>
      </c>
      <c r="G38" s="17">
        <v>4.08</v>
      </c>
      <c r="H38" s="15">
        <f t="shared" si="0"/>
        <v>1254.1104</v>
      </c>
      <c r="I38" s="2"/>
    </row>
    <row r="39" s="1" customFormat="1" ht="20.1" customHeight="1" spans="1:9">
      <c r="A39" s="11">
        <v>34</v>
      </c>
      <c r="B39" s="12" t="s">
        <v>2171</v>
      </c>
      <c r="C39" s="13" t="s">
        <v>3129</v>
      </c>
      <c r="D39" s="12" t="s">
        <v>2173</v>
      </c>
      <c r="E39" s="14" t="s">
        <v>928</v>
      </c>
      <c r="F39" s="14">
        <v>381.12</v>
      </c>
      <c r="G39" s="17">
        <v>4.63</v>
      </c>
      <c r="H39" s="15">
        <f t="shared" si="0"/>
        <v>1764.5856</v>
      </c>
      <c r="I39" s="2"/>
    </row>
    <row r="40" s="1" customFormat="1" ht="20.1" customHeight="1" spans="1:9">
      <c r="A40" s="11">
        <v>35</v>
      </c>
      <c r="B40" s="12" t="s">
        <v>1976</v>
      </c>
      <c r="C40" s="13" t="s">
        <v>1977</v>
      </c>
      <c r="D40" s="12" t="s">
        <v>1978</v>
      </c>
      <c r="E40" s="33" t="s">
        <v>928</v>
      </c>
      <c r="F40" s="33">
        <v>166.5</v>
      </c>
      <c r="G40" s="34">
        <v>4.6</v>
      </c>
      <c r="H40" s="15">
        <f t="shared" si="0"/>
        <v>765.9</v>
      </c>
      <c r="I40" s="2"/>
    </row>
    <row r="41" s="1" customFormat="1" ht="20.1" customHeight="1" spans="1:9">
      <c r="A41" s="11">
        <v>36</v>
      </c>
      <c r="B41" s="12" t="s">
        <v>3130</v>
      </c>
      <c r="C41" s="13" t="s">
        <v>3131</v>
      </c>
      <c r="D41" s="12" t="s">
        <v>3132</v>
      </c>
      <c r="E41" s="14" t="s">
        <v>928</v>
      </c>
      <c r="F41" s="14">
        <v>247.21</v>
      </c>
      <c r="G41" s="17">
        <v>3</v>
      </c>
      <c r="H41" s="15">
        <f t="shared" si="0"/>
        <v>741.63</v>
      </c>
      <c r="I41" s="2"/>
    </row>
    <row r="42" s="1" customFormat="1" ht="20.1" customHeight="1" spans="1:9">
      <c r="A42" s="11">
        <v>37</v>
      </c>
      <c r="B42" s="12" t="s">
        <v>2253</v>
      </c>
      <c r="C42" s="13" t="s">
        <v>2254</v>
      </c>
      <c r="D42" s="12" t="s">
        <v>3133</v>
      </c>
      <c r="E42" s="14" t="s">
        <v>928</v>
      </c>
      <c r="F42" s="14">
        <v>627.7</v>
      </c>
      <c r="G42" s="17">
        <v>5.9</v>
      </c>
      <c r="H42" s="15">
        <f t="shared" si="0"/>
        <v>3703.43</v>
      </c>
      <c r="I42" s="2"/>
    </row>
    <row r="43" s="1" customFormat="1" ht="20.1" customHeight="1" spans="1:9">
      <c r="A43" s="11">
        <v>38</v>
      </c>
      <c r="B43" s="12" t="s">
        <v>1997</v>
      </c>
      <c r="C43" s="13" t="s">
        <v>1998</v>
      </c>
      <c r="D43" s="12" t="s">
        <v>3134</v>
      </c>
      <c r="E43" s="14" t="s">
        <v>928</v>
      </c>
      <c r="F43" s="14">
        <v>645.68</v>
      </c>
      <c r="G43" s="17">
        <v>5</v>
      </c>
      <c r="H43" s="15">
        <f t="shared" si="0"/>
        <v>3228.4</v>
      </c>
      <c r="I43" s="2"/>
    </row>
    <row r="44" ht="24" customHeight="1" spans="1:8">
      <c r="A44" s="19" t="s">
        <v>238</v>
      </c>
      <c r="B44" s="19"/>
      <c r="C44" s="19"/>
      <c r="D44" s="19"/>
      <c r="E44" s="19"/>
      <c r="F44" s="20">
        <f>SUM(F6:F43)</f>
        <v>12486.47</v>
      </c>
      <c r="G44" s="21">
        <f>AVERAGE(G6:G43)</f>
        <v>4.25605263157895</v>
      </c>
      <c r="H44" s="22">
        <f>SUM(H6:H43)</f>
        <v>57468.214</v>
      </c>
    </row>
  </sheetData>
  <autoFilter ref="A5:H44">
    <sortState ref="A5:H44">
      <sortCondition ref="E5:E39"/>
    </sortState>
    <extLst/>
  </autoFilter>
  <mergeCells count="6">
    <mergeCell ref="A1:H1"/>
    <mergeCell ref="A2:H2"/>
    <mergeCell ref="A3:H3"/>
    <mergeCell ref="A4:E4"/>
    <mergeCell ref="F4:H4"/>
    <mergeCell ref="A44:E44"/>
  </mergeCells>
  <printOptions horizontalCentered="1"/>
  <pageMargins left="0" right="0" top="0" bottom="0" header="0" footer="0"/>
  <pageSetup paperSize="9" scale="64" firstPageNumber="0" orientation="portrait" useFirstPageNumber="1" horizontalDpi="300" verticalDpi="300"/>
  <headerFooter/>
  <colBreaks count="1" manualBreakCount="1">
    <brk id="8" max="1048575" man="1"/>
  </colBreaks>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view="pageBreakPreview" zoomScale="75" zoomScaleNormal="100" topLeftCell="A2" workbookViewId="0">
      <selection activeCell="A11" sqref="$A11:$XFD11"/>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31.6190476190476" style="3" customWidth="1"/>
    <col min="6" max="6" width="22.8571428571429" style="3" customWidth="1"/>
    <col min="7" max="7" width="14.5714285714286" style="3" customWidth="1"/>
    <col min="8" max="8" width="13.2857142857143" style="3" customWidth="1"/>
    <col min="9" max="9" width="10.8571428571429" style="3" customWidth="1"/>
    <col min="10"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3135</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8" customHeight="1" spans="1:8">
      <c r="A6" s="11">
        <v>1</v>
      </c>
      <c r="B6" s="12" t="s">
        <v>3136</v>
      </c>
      <c r="C6" s="13" t="s">
        <v>3137</v>
      </c>
      <c r="D6" s="12" t="s">
        <v>3138</v>
      </c>
      <c r="E6" s="11" t="s">
        <v>480</v>
      </c>
      <c r="F6" s="11">
        <v>325.19</v>
      </c>
      <c r="G6" s="15">
        <v>3.6</v>
      </c>
      <c r="H6" s="15">
        <f t="shared" ref="H6:H17" si="0">F6*G6</f>
        <v>1170.684</v>
      </c>
    </row>
    <row r="7" ht="28" customHeight="1" spans="1:9">
      <c r="A7" s="11">
        <v>2</v>
      </c>
      <c r="B7" s="12" t="s">
        <v>3139</v>
      </c>
      <c r="C7" s="13" t="s">
        <v>3140</v>
      </c>
      <c r="D7" s="12" t="s">
        <v>3141</v>
      </c>
      <c r="E7" s="11" t="s">
        <v>480</v>
      </c>
      <c r="F7" s="11">
        <v>82</v>
      </c>
      <c r="G7" s="15">
        <v>4</v>
      </c>
      <c r="H7" s="15">
        <f t="shared" si="0"/>
        <v>328</v>
      </c>
      <c r="I7" s="2"/>
    </row>
    <row r="8" ht="28" customHeight="1" spans="1:9">
      <c r="A8" s="11">
        <v>3</v>
      </c>
      <c r="B8" s="12" t="s">
        <v>2043</v>
      </c>
      <c r="C8" s="13" t="s">
        <v>2044</v>
      </c>
      <c r="D8" s="16" t="s">
        <v>3142</v>
      </c>
      <c r="E8" s="11" t="s">
        <v>928</v>
      </c>
      <c r="F8" s="11">
        <v>216</v>
      </c>
      <c r="G8" s="15">
        <v>3.6</v>
      </c>
      <c r="H8" s="15">
        <f t="shared" si="0"/>
        <v>777.6</v>
      </c>
      <c r="I8" s="2"/>
    </row>
    <row r="9" ht="28" customHeight="1" spans="1:9">
      <c r="A9" s="11">
        <v>4</v>
      </c>
      <c r="B9" s="12" t="s">
        <v>3143</v>
      </c>
      <c r="C9" s="13" t="s">
        <v>3144</v>
      </c>
      <c r="D9" s="12" t="s">
        <v>3145</v>
      </c>
      <c r="E9" s="11" t="s">
        <v>928</v>
      </c>
      <c r="F9" s="11">
        <v>258</v>
      </c>
      <c r="G9" s="15">
        <v>5.42</v>
      </c>
      <c r="H9" s="15">
        <f t="shared" si="0"/>
        <v>1398.36</v>
      </c>
      <c r="I9" s="2"/>
    </row>
    <row r="10" ht="28" customHeight="1" spans="1:9">
      <c r="A10" s="11">
        <v>5</v>
      </c>
      <c r="B10" s="12" t="s">
        <v>3146</v>
      </c>
      <c r="C10" s="13" t="s">
        <v>3147</v>
      </c>
      <c r="D10" s="12" t="s">
        <v>3148</v>
      </c>
      <c r="E10" s="11" t="s">
        <v>928</v>
      </c>
      <c r="F10" s="14">
        <v>200</v>
      </c>
      <c r="G10" s="17">
        <v>5</v>
      </c>
      <c r="H10" s="15">
        <f t="shared" si="0"/>
        <v>1000</v>
      </c>
      <c r="I10" s="2"/>
    </row>
    <row r="11" ht="34" customHeight="1" spans="1:9">
      <c r="A11" s="11">
        <v>6</v>
      </c>
      <c r="B11" s="12" t="s">
        <v>3149</v>
      </c>
      <c r="C11" s="13" t="s">
        <v>3150</v>
      </c>
      <c r="D11" s="12" t="s">
        <v>3151</v>
      </c>
      <c r="E11" s="11" t="s">
        <v>928</v>
      </c>
      <c r="F11" s="11">
        <v>119.27</v>
      </c>
      <c r="G11" s="15">
        <v>4.03</v>
      </c>
      <c r="H11" s="15">
        <f t="shared" si="0"/>
        <v>480.6581</v>
      </c>
      <c r="I11" s="2"/>
    </row>
    <row r="12" ht="28" customHeight="1" spans="1:9">
      <c r="A12" s="11">
        <v>7</v>
      </c>
      <c r="B12" s="12" t="s">
        <v>3152</v>
      </c>
      <c r="C12" s="13" t="s">
        <v>3153</v>
      </c>
      <c r="D12" s="12" t="s">
        <v>3154</v>
      </c>
      <c r="E12" s="11" t="s">
        <v>928</v>
      </c>
      <c r="F12" s="11">
        <f>265+77</f>
        <v>342</v>
      </c>
      <c r="G12" s="15">
        <v>5</v>
      </c>
      <c r="H12" s="15">
        <f t="shared" si="0"/>
        <v>1710</v>
      </c>
      <c r="I12" s="2"/>
    </row>
    <row r="13" ht="28" customHeight="1" spans="1:9">
      <c r="A13" s="11">
        <v>8</v>
      </c>
      <c r="B13" s="12" t="s">
        <v>998</v>
      </c>
      <c r="C13" s="13" t="s">
        <v>999</v>
      </c>
      <c r="D13" s="12" t="s">
        <v>3155</v>
      </c>
      <c r="E13" s="14" t="s">
        <v>928</v>
      </c>
      <c r="F13" s="14">
        <v>379</v>
      </c>
      <c r="G13" s="17">
        <v>5.5</v>
      </c>
      <c r="H13" s="15">
        <f t="shared" si="0"/>
        <v>2084.5</v>
      </c>
      <c r="I13" s="2"/>
    </row>
    <row r="14" ht="43" customHeight="1" spans="1:9">
      <c r="A14" s="11">
        <v>9</v>
      </c>
      <c r="B14" s="12" t="s">
        <v>3156</v>
      </c>
      <c r="C14" s="13" t="s">
        <v>3157</v>
      </c>
      <c r="D14" s="12" t="s">
        <v>3158</v>
      </c>
      <c r="E14" s="14" t="s">
        <v>928</v>
      </c>
      <c r="F14" s="14">
        <v>269</v>
      </c>
      <c r="G14" s="17">
        <v>5</v>
      </c>
      <c r="H14" s="15">
        <f t="shared" si="0"/>
        <v>1345</v>
      </c>
      <c r="I14" s="2"/>
    </row>
    <row r="15" ht="36" customHeight="1" spans="1:9">
      <c r="A15" s="11">
        <v>10</v>
      </c>
      <c r="B15" s="12" t="s">
        <v>3159</v>
      </c>
      <c r="C15" s="13" t="s">
        <v>3160</v>
      </c>
      <c r="D15" s="12" t="s">
        <v>3161</v>
      </c>
      <c r="E15" s="11" t="s">
        <v>928</v>
      </c>
      <c r="F15" s="11">
        <v>238</v>
      </c>
      <c r="G15" s="15">
        <v>5</v>
      </c>
      <c r="H15" s="15">
        <f t="shared" si="0"/>
        <v>1190</v>
      </c>
      <c r="I15" s="2"/>
    </row>
    <row r="16" ht="28" customHeight="1" spans="1:9">
      <c r="A16" s="11">
        <v>11</v>
      </c>
      <c r="B16" s="12" t="s">
        <v>3162</v>
      </c>
      <c r="C16" s="13" t="s">
        <v>3163</v>
      </c>
      <c r="D16" s="12" t="s">
        <v>3164</v>
      </c>
      <c r="E16" s="11" t="s">
        <v>928</v>
      </c>
      <c r="F16" s="11">
        <v>142</v>
      </c>
      <c r="G16" s="15">
        <v>3.6</v>
      </c>
      <c r="H16" s="15">
        <f t="shared" si="0"/>
        <v>511.2</v>
      </c>
      <c r="I16" s="2"/>
    </row>
    <row r="17" ht="28" customHeight="1" spans="1:9">
      <c r="A17" s="11">
        <v>12</v>
      </c>
      <c r="B17" s="12" t="s">
        <v>3165</v>
      </c>
      <c r="C17" s="13" t="s">
        <v>3166</v>
      </c>
      <c r="D17" s="12" t="s">
        <v>3167</v>
      </c>
      <c r="E17" s="11" t="s">
        <v>928</v>
      </c>
      <c r="F17" s="11">
        <v>64.9</v>
      </c>
      <c r="G17" s="15">
        <v>4</v>
      </c>
      <c r="H17" s="15">
        <f t="shared" si="0"/>
        <v>259.6</v>
      </c>
      <c r="I17" s="2"/>
    </row>
    <row r="18" ht="15.75" spans="1:8">
      <c r="A18" s="19" t="s">
        <v>238</v>
      </c>
      <c r="B18" s="19"/>
      <c r="C18" s="19"/>
      <c r="D18" s="19"/>
      <c r="E18" s="19"/>
      <c r="F18" s="20">
        <f>SUM(F6:F17)</f>
        <v>2635.36</v>
      </c>
      <c r="G18" s="21">
        <f>AVERAGE(G6:G17)</f>
        <v>4.47916666666667</v>
      </c>
      <c r="H18" s="22">
        <f>SUM(H6:H17)</f>
        <v>12255.6021</v>
      </c>
    </row>
    <row r="19" spans="1:8">
      <c r="A19" s="37"/>
      <c r="B19" s="37"/>
      <c r="C19" s="38"/>
      <c r="D19" s="37"/>
      <c r="E19" s="37"/>
      <c r="F19" s="37"/>
      <c r="G19" s="37"/>
      <c r="H19" s="37"/>
    </row>
  </sheetData>
  <autoFilter ref="A5:H18">
    <sortState ref="A5:H18">
      <sortCondition ref="E5:E18"/>
    </sortState>
    <extLst/>
  </autoFilter>
  <mergeCells count="6">
    <mergeCell ref="A1:H1"/>
    <mergeCell ref="A2:H2"/>
    <mergeCell ref="A3:H3"/>
    <mergeCell ref="A4:E4"/>
    <mergeCell ref="F4:H4"/>
    <mergeCell ref="A18:E18"/>
  </mergeCells>
  <printOptions horizontalCentered="1"/>
  <pageMargins left="0" right="0" top="0" bottom="0" header="0" footer="0"/>
  <pageSetup paperSize="9" scale="63" firstPageNumber="0" orientation="portrait" useFirstPageNumber="1" horizontalDpi="300" verticalDpi="300"/>
  <headerFooter/>
  <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0"/>
  <sheetViews>
    <sheetView view="pageBreakPreview" zoomScale="75" zoomScaleNormal="100" topLeftCell="A41" workbookViewId="0">
      <selection activeCell="A1" sqref="A1:H1"/>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8.7619047619048" style="3" customWidth="1"/>
    <col min="6" max="6" width="20"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3168</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6.1" customHeight="1" spans="1:8">
      <c r="A6" s="11">
        <v>1</v>
      </c>
      <c r="B6" s="12" t="s">
        <v>1524</v>
      </c>
      <c r="C6" s="13" t="s">
        <v>1525</v>
      </c>
      <c r="D6" s="12" t="s">
        <v>3169</v>
      </c>
      <c r="E6" s="14" t="s">
        <v>480</v>
      </c>
      <c r="F6" s="14">
        <v>68.11</v>
      </c>
      <c r="G6" s="17">
        <v>3</v>
      </c>
      <c r="H6" s="15">
        <f t="shared" ref="H6:H49" si="0">F6*G6</f>
        <v>204.33</v>
      </c>
    </row>
    <row r="7" ht="26.1" customHeight="1" spans="1:9">
      <c r="A7" s="11">
        <v>2</v>
      </c>
      <c r="B7" s="12" t="s">
        <v>3170</v>
      </c>
      <c r="C7" s="13" t="s">
        <v>3171</v>
      </c>
      <c r="D7" s="12" t="s">
        <v>3172</v>
      </c>
      <c r="E7" s="14" t="s">
        <v>480</v>
      </c>
      <c r="F7" s="14">
        <v>68.05</v>
      </c>
      <c r="G7" s="17">
        <v>3</v>
      </c>
      <c r="H7" s="15">
        <f t="shared" si="0"/>
        <v>204.15</v>
      </c>
      <c r="I7" s="2"/>
    </row>
    <row r="8" ht="20.1" customHeight="1" spans="1:9">
      <c r="A8" s="11">
        <v>3</v>
      </c>
      <c r="B8" s="12" t="s">
        <v>3059</v>
      </c>
      <c r="C8" s="13" t="s">
        <v>3060</v>
      </c>
      <c r="D8" s="12" t="s">
        <v>3173</v>
      </c>
      <c r="E8" s="14" t="s">
        <v>480</v>
      </c>
      <c r="F8" s="14">
        <v>68</v>
      </c>
      <c r="G8" s="17">
        <v>3</v>
      </c>
      <c r="H8" s="15">
        <f t="shared" si="0"/>
        <v>204</v>
      </c>
      <c r="I8" s="2"/>
    </row>
    <row r="9" ht="20.1" customHeight="1" spans="1:9">
      <c r="A9" s="11">
        <v>4</v>
      </c>
      <c r="B9" s="12" t="s">
        <v>1530</v>
      </c>
      <c r="C9" s="13" t="s">
        <v>1531</v>
      </c>
      <c r="D9" s="12" t="s">
        <v>3174</v>
      </c>
      <c r="E9" s="14" t="s">
        <v>480</v>
      </c>
      <c r="F9" s="14">
        <v>250</v>
      </c>
      <c r="G9" s="17">
        <v>3</v>
      </c>
      <c r="H9" s="15">
        <f t="shared" si="0"/>
        <v>750</v>
      </c>
      <c r="I9" s="2"/>
    </row>
    <row r="10" ht="20.1" customHeight="1" spans="1:9">
      <c r="A10" s="11">
        <v>5</v>
      </c>
      <c r="B10" s="12" t="s">
        <v>3080</v>
      </c>
      <c r="C10" s="13" t="s">
        <v>3081</v>
      </c>
      <c r="D10" s="12" t="s">
        <v>3175</v>
      </c>
      <c r="E10" s="14" t="s">
        <v>480</v>
      </c>
      <c r="F10" s="14">
        <v>63.2</v>
      </c>
      <c r="G10" s="17">
        <v>1.5</v>
      </c>
      <c r="H10" s="15">
        <f t="shared" si="0"/>
        <v>94.8</v>
      </c>
      <c r="I10" s="2"/>
    </row>
    <row r="11" ht="20.1" customHeight="1" spans="1:9">
      <c r="A11" s="11">
        <v>6</v>
      </c>
      <c r="B11" s="12" t="s">
        <v>3083</v>
      </c>
      <c r="C11" s="13" t="s">
        <v>3084</v>
      </c>
      <c r="D11" s="12" t="s">
        <v>3176</v>
      </c>
      <c r="E11" s="14" t="s">
        <v>480</v>
      </c>
      <c r="F11" s="14">
        <v>65.69</v>
      </c>
      <c r="G11" s="17">
        <v>3.6</v>
      </c>
      <c r="H11" s="15">
        <f t="shared" si="0"/>
        <v>236.484</v>
      </c>
      <c r="I11" s="2"/>
    </row>
    <row r="12" ht="20.1" customHeight="1" spans="1:9">
      <c r="A12" s="11">
        <v>7</v>
      </c>
      <c r="B12" s="12" t="s">
        <v>3092</v>
      </c>
      <c r="C12" s="13" t="s">
        <v>3093</v>
      </c>
      <c r="D12" s="12" t="s">
        <v>3094</v>
      </c>
      <c r="E12" s="14" t="s">
        <v>480</v>
      </c>
      <c r="F12" s="14">
        <v>307</v>
      </c>
      <c r="G12" s="17">
        <v>3</v>
      </c>
      <c r="H12" s="15">
        <f t="shared" si="0"/>
        <v>921</v>
      </c>
      <c r="I12" s="2"/>
    </row>
    <row r="13" ht="20.1" customHeight="1" spans="1:9">
      <c r="A13" s="11">
        <v>8</v>
      </c>
      <c r="B13" s="12" t="s">
        <v>3177</v>
      </c>
      <c r="C13" s="13" t="s">
        <v>3178</v>
      </c>
      <c r="D13" s="12" t="s">
        <v>3179</v>
      </c>
      <c r="E13" s="14" t="s">
        <v>480</v>
      </c>
      <c r="F13" s="14">
        <v>258</v>
      </c>
      <c r="G13" s="17">
        <v>3.6</v>
      </c>
      <c r="H13" s="15">
        <f t="shared" si="0"/>
        <v>928.8</v>
      </c>
      <c r="I13" s="2"/>
    </row>
    <row r="14" ht="20.1" customHeight="1" spans="1:9">
      <c r="A14" s="11">
        <v>9</v>
      </c>
      <c r="B14" s="12" t="s">
        <v>3180</v>
      </c>
      <c r="C14" s="13" t="s">
        <v>3181</v>
      </c>
      <c r="D14" s="12" t="s">
        <v>3182</v>
      </c>
      <c r="E14" s="14" t="s">
        <v>480</v>
      </c>
      <c r="F14" s="14">
        <v>68</v>
      </c>
      <c r="G14" s="17">
        <v>3</v>
      </c>
      <c r="H14" s="15">
        <f t="shared" si="0"/>
        <v>204</v>
      </c>
      <c r="I14" s="2"/>
    </row>
    <row r="15" ht="20.1" customHeight="1" spans="1:9">
      <c r="A15" s="11">
        <v>10</v>
      </c>
      <c r="B15" s="12" t="s">
        <v>2947</v>
      </c>
      <c r="C15" s="13" t="s">
        <v>2948</v>
      </c>
      <c r="D15" s="12" t="s">
        <v>3183</v>
      </c>
      <c r="E15" s="14" t="s">
        <v>480</v>
      </c>
      <c r="F15" s="14">
        <v>184</v>
      </c>
      <c r="G15" s="17">
        <v>3.8</v>
      </c>
      <c r="H15" s="15">
        <f t="shared" si="0"/>
        <v>699.2</v>
      </c>
      <c r="I15" s="2"/>
    </row>
    <row r="16" ht="20.1" customHeight="1" spans="1:9">
      <c r="A16" s="11">
        <v>11</v>
      </c>
      <c r="B16" s="12" t="s">
        <v>3184</v>
      </c>
      <c r="C16" s="13" t="s">
        <v>3185</v>
      </c>
      <c r="D16" s="12" t="s">
        <v>3186</v>
      </c>
      <c r="E16" s="14" t="s">
        <v>480</v>
      </c>
      <c r="F16" s="14">
        <v>258</v>
      </c>
      <c r="G16" s="17">
        <v>3</v>
      </c>
      <c r="H16" s="15">
        <f t="shared" si="0"/>
        <v>774</v>
      </c>
      <c r="I16" s="2"/>
    </row>
    <row r="17" ht="20.1" customHeight="1" spans="1:9">
      <c r="A17" s="11">
        <v>12</v>
      </c>
      <c r="B17" s="12" t="s">
        <v>3187</v>
      </c>
      <c r="C17" s="13" t="s">
        <v>3188</v>
      </c>
      <c r="D17" s="12" t="s">
        <v>3189</v>
      </c>
      <c r="E17" s="14" t="s">
        <v>480</v>
      </c>
      <c r="F17" s="14">
        <v>79.4</v>
      </c>
      <c r="G17" s="17">
        <v>3</v>
      </c>
      <c r="H17" s="15">
        <f t="shared" si="0"/>
        <v>238.2</v>
      </c>
      <c r="I17" s="2"/>
    </row>
    <row r="18" ht="20.1" customHeight="1" spans="1:9">
      <c r="A18" s="11">
        <v>13</v>
      </c>
      <c r="B18" s="12" t="s">
        <v>3190</v>
      </c>
      <c r="C18" s="13" t="s">
        <v>3191</v>
      </c>
      <c r="D18" s="12" t="s">
        <v>3192</v>
      </c>
      <c r="E18" s="14" t="s">
        <v>480</v>
      </c>
      <c r="F18" s="14">
        <v>116</v>
      </c>
      <c r="G18" s="17">
        <v>4</v>
      </c>
      <c r="H18" s="15">
        <f t="shared" si="0"/>
        <v>464</v>
      </c>
      <c r="I18" s="2"/>
    </row>
    <row r="19" ht="20.1" customHeight="1" spans="1:9">
      <c r="A19" s="11">
        <v>14</v>
      </c>
      <c r="B19" s="12" t="s">
        <v>3193</v>
      </c>
      <c r="C19" s="13" t="s">
        <v>3194</v>
      </c>
      <c r="D19" s="12" t="s">
        <v>3195</v>
      </c>
      <c r="E19" s="14" t="s">
        <v>480</v>
      </c>
      <c r="F19" s="14">
        <v>160</v>
      </c>
      <c r="G19" s="17">
        <v>4</v>
      </c>
      <c r="H19" s="15">
        <f t="shared" si="0"/>
        <v>640</v>
      </c>
      <c r="I19" s="2"/>
    </row>
    <row r="20" ht="20.1" customHeight="1" spans="1:9">
      <c r="A20" s="11">
        <v>15</v>
      </c>
      <c r="B20" s="12" t="s">
        <v>3196</v>
      </c>
      <c r="C20" s="13" t="s">
        <v>3197</v>
      </c>
      <c r="D20" s="12" t="s">
        <v>3198</v>
      </c>
      <c r="E20" s="33" t="s">
        <v>480</v>
      </c>
      <c r="F20" s="33">
        <v>122.6</v>
      </c>
      <c r="G20" s="34">
        <v>3</v>
      </c>
      <c r="H20" s="15">
        <f t="shared" si="0"/>
        <v>367.8</v>
      </c>
      <c r="I20" s="2"/>
    </row>
    <row r="21" ht="20.1" customHeight="1" spans="1:9">
      <c r="A21" s="11">
        <v>16</v>
      </c>
      <c r="B21" s="12" t="s">
        <v>3199</v>
      </c>
      <c r="C21" s="13" t="s">
        <v>3200</v>
      </c>
      <c r="D21" s="16" t="s">
        <v>3201</v>
      </c>
      <c r="E21" s="14" t="s">
        <v>480</v>
      </c>
      <c r="F21" s="14">
        <v>222</v>
      </c>
      <c r="G21" s="17">
        <v>4</v>
      </c>
      <c r="H21" s="15">
        <f t="shared" si="0"/>
        <v>888</v>
      </c>
      <c r="I21" s="2"/>
    </row>
    <row r="22" ht="20.1" customHeight="1" spans="1:9">
      <c r="A22" s="11">
        <v>17</v>
      </c>
      <c r="B22" s="12" t="s">
        <v>3202</v>
      </c>
      <c r="C22" s="13" t="s">
        <v>3203</v>
      </c>
      <c r="D22" s="12" t="s">
        <v>3204</v>
      </c>
      <c r="E22" s="14" t="s">
        <v>480</v>
      </c>
      <c r="F22" s="14">
        <v>168</v>
      </c>
      <c r="G22" s="17">
        <v>3.6</v>
      </c>
      <c r="H22" s="15">
        <f t="shared" si="0"/>
        <v>604.8</v>
      </c>
      <c r="I22" s="2"/>
    </row>
    <row r="23" ht="20.1" customHeight="1" spans="1:9">
      <c r="A23" s="11">
        <v>18</v>
      </c>
      <c r="B23" s="12" t="s">
        <v>3205</v>
      </c>
      <c r="C23" s="13" t="s">
        <v>3206</v>
      </c>
      <c r="D23" s="12" t="s">
        <v>3207</v>
      </c>
      <c r="E23" s="14" t="s">
        <v>480</v>
      </c>
      <c r="F23" s="14">
        <v>158</v>
      </c>
      <c r="G23" s="17">
        <v>4</v>
      </c>
      <c r="H23" s="15">
        <f t="shared" si="0"/>
        <v>632</v>
      </c>
      <c r="I23" s="2"/>
    </row>
    <row r="24" ht="20.1" customHeight="1" spans="1:9">
      <c r="A24" s="11">
        <v>19</v>
      </c>
      <c r="B24" s="12" t="s">
        <v>3208</v>
      </c>
      <c r="C24" s="13" t="s">
        <v>3209</v>
      </c>
      <c r="D24" s="12" t="s">
        <v>3210</v>
      </c>
      <c r="E24" s="14" t="s">
        <v>480</v>
      </c>
      <c r="F24" s="14">
        <v>128</v>
      </c>
      <c r="G24" s="17">
        <v>3</v>
      </c>
      <c r="H24" s="15">
        <f t="shared" si="0"/>
        <v>384</v>
      </c>
      <c r="I24" s="2"/>
    </row>
    <row r="25" ht="20.1" customHeight="1" spans="1:9">
      <c r="A25" s="11">
        <v>20</v>
      </c>
      <c r="B25" s="12" t="s">
        <v>3211</v>
      </c>
      <c r="C25" s="13" t="s">
        <v>3212</v>
      </c>
      <c r="D25" s="12" t="s">
        <v>3213</v>
      </c>
      <c r="E25" s="14" t="s">
        <v>480</v>
      </c>
      <c r="F25" s="14">
        <v>23</v>
      </c>
      <c r="G25" s="17">
        <v>1.85</v>
      </c>
      <c r="H25" s="15">
        <f t="shared" si="0"/>
        <v>42.55</v>
      </c>
      <c r="I25" s="2"/>
    </row>
    <row r="26" s="1" customFormat="1" ht="20.1" customHeight="1" spans="1:9">
      <c r="A26" s="11">
        <v>21</v>
      </c>
      <c r="B26" s="12" t="s">
        <v>1693</v>
      </c>
      <c r="C26" s="13" t="s">
        <v>1694</v>
      </c>
      <c r="D26" s="12" t="s">
        <v>3214</v>
      </c>
      <c r="E26" s="14" t="s">
        <v>928</v>
      </c>
      <c r="F26" s="14">
        <v>249</v>
      </c>
      <c r="G26" s="17">
        <v>4.13</v>
      </c>
      <c r="H26" s="15">
        <f t="shared" si="0"/>
        <v>1028.37</v>
      </c>
      <c r="I26" s="2"/>
    </row>
    <row r="27" s="1" customFormat="1" ht="20.1" customHeight="1" spans="1:9">
      <c r="A27" s="11">
        <v>22</v>
      </c>
      <c r="B27" s="12" t="s">
        <v>1434</v>
      </c>
      <c r="C27" s="13" t="s">
        <v>1435</v>
      </c>
      <c r="D27" s="12" t="s">
        <v>3215</v>
      </c>
      <c r="E27" s="14" t="s">
        <v>928</v>
      </c>
      <c r="F27" s="14">
        <v>962</v>
      </c>
      <c r="G27" s="17">
        <v>5.15</v>
      </c>
      <c r="H27" s="15">
        <f t="shared" si="0"/>
        <v>4954.3</v>
      </c>
      <c r="I27" s="2"/>
    </row>
    <row r="28" s="1" customFormat="1" ht="20.1" customHeight="1" spans="1:9">
      <c r="A28" s="11">
        <v>23</v>
      </c>
      <c r="B28" s="12" t="s">
        <v>1972</v>
      </c>
      <c r="C28" s="13" t="s">
        <v>1973</v>
      </c>
      <c r="D28" s="12" t="s">
        <v>3216</v>
      </c>
      <c r="E28" s="11" t="s">
        <v>928</v>
      </c>
      <c r="F28" s="11">
        <v>207</v>
      </c>
      <c r="G28" s="15">
        <v>3</v>
      </c>
      <c r="H28" s="15">
        <f t="shared" si="0"/>
        <v>621</v>
      </c>
      <c r="I28" s="2"/>
    </row>
    <row r="29" s="1" customFormat="1" ht="20.1" customHeight="1" spans="1:9">
      <c r="A29" s="11">
        <v>24</v>
      </c>
      <c r="B29" s="12" t="s">
        <v>2165</v>
      </c>
      <c r="C29" s="13" t="s">
        <v>2166</v>
      </c>
      <c r="D29" s="12" t="s">
        <v>3217</v>
      </c>
      <c r="E29" s="11" t="s">
        <v>928</v>
      </c>
      <c r="F29" s="11">
        <v>66.2</v>
      </c>
      <c r="G29" s="15">
        <v>4</v>
      </c>
      <c r="H29" s="15">
        <f t="shared" si="0"/>
        <v>264.8</v>
      </c>
      <c r="I29" s="2"/>
    </row>
    <row r="30" s="1" customFormat="1" ht="20.1" customHeight="1" spans="1:9">
      <c r="A30" s="11">
        <v>25</v>
      </c>
      <c r="B30" s="12" t="s">
        <v>3218</v>
      </c>
      <c r="C30" s="13" t="s">
        <v>3219</v>
      </c>
      <c r="D30" s="16" t="s">
        <v>3220</v>
      </c>
      <c r="E30" s="11" t="s">
        <v>928</v>
      </c>
      <c r="F30" s="11">
        <f>891+418</f>
        <v>1309</v>
      </c>
      <c r="G30" s="15">
        <v>6</v>
      </c>
      <c r="H30" s="15">
        <f t="shared" si="0"/>
        <v>7854</v>
      </c>
      <c r="I30" s="2"/>
    </row>
    <row r="31" s="1" customFormat="1" ht="20.1" customHeight="1" spans="1:9">
      <c r="A31" s="11">
        <v>26</v>
      </c>
      <c r="B31" s="12" t="s">
        <v>1976</v>
      </c>
      <c r="C31" s="13" t="s">
        <v>1977</v>
      </c>
      <c r="D31" s="12" t="s">
        <v>1978</v>
      </c>
      <c r="E31" s="11" t="s">
        <v>928</v>
      </c>
      <c r="F31" s="11">
        <v>150.8</v>
      </c>
      <c r="G31" s="15">
        <v>3</v>
      </c>
      <c r="H31" s="15">
        <f t="shared" si="0"/>
        <v>452.4</v>
      </c>
      <c r="I31" s="2"/>
    </row>
    <row r="32" s="1" customFormat="1" ht="20.1" customHeight="1" spans="1:9">
      <c r="A32" s="11">
        <v>27</v>
      </c>
      <c r="B32" s="12" t="s">
        <v>1979</v>
      </c>
      <c r="C32" s="13" t="s">
        <v>1980</v>
      </c>
      <c r="D32" s="12" t="s">
        <v>3221</v>
      </c>
      <c r="E32" s="11" t="s">
        <v>928</v>
      </c>
      <c r="F32" s="11">
        <v>618</v>
      </c>
      <c r="G32" s="15">
        <v>6.5</v>
      </c>
      <c r="H32" s="15">
        <f t="shared" si="0"/>
        <v>4017</v>
      </c>
      <c r="I32" s="2"/>
    </row>
    <row r="33" s="1" customFormat="1" ht="20.1" customHeight="1" spans="1:9">
      <c r="A33" s="11">
        <v>28</v>
      </c>
      <c r="B33" s="12" t="s">
        <v>1849</v>
      </c>
      <c r="C33" s="13" t="s">
        <v>1850</v>
      </c>
      <c r="D33" s="12" t="s">
        <v>3222</v>
      </c>
      <c r="E33" s="11" t="s">
        <v>928</v>
      </c>
      <c r="F33" s="11">
        <v>902</v>
      </c>
      <c r="G33" s="15">
        <v>7.5</v>
      </c>
      <c r="H33" s="15">
        <f t="shared" si="0"/>
        <v>6765</v>
      </c>
      <c r="I33" s="2"/>
    </row>
    <row r="34" s="1" customFormat="1" ht="20.1" customHeight="1" spans="1:9">
      <c r="A34" s="11">
        <v>29</v>
      </c>
      <c r="B34" s="12" t="s">
        <v>3223</v>
      </c>
      <c r="C34" s="13" t="s">
        <v>3224</v>
      </c>
      <c r="D34" s="12" t="s">
        <v>3225</v>
      </c>
      <c r="E34" s="11" t="s">
        <v>928</v>
      </c>
      <c r="F34" s="11">
        <v>97.4</v>
      </c>
      <c r="G34" s="15">
        <v>4</v>
      </c>
      <c r="H34" s="15">
        <f t="shared" si="0"/>
        <v>389.6</v>
      </c>
      <c r="I34" s="2"/>
    </row>
    <row r="35" s="1" customFormat="1" ht="20.1" customHeight="1" spans="1:9">
      <c r="A35" s="11">
        <v>30</v>
      </c>
      <c r="B35" s="12" t="s">
        <v>3226</v>
      </c>
      <c r="C35" s="13" t="s">
        <v>3227</v>
      </c>
      <c r="D35" s="12" t="s">
        <v>3228</v>
      </c>
      <c r="E35" s="14" t="s">
        <v>928</v>
      </c>
      <c r="F35" s="14">
        <f>348+221</f>
        <v>569</v>
      </c>
      <c r="G35" s="17">
        <v>2</v>
      </c>
      <c r="H35" s="15">
        <f t="shared" si="0"/>
        <v>1138</v>
      </c>
      <c r="I35" s="2"/>
    </row>
    <row r="36" s="1" customFormat="1" ht="20.1" customHeight="1" spans="1:9">
      <c r="A36" s="11">
        <v>31</v>
      </c>
      <c r="B36" s="12" t="s">
        <v>3229</v>
      </c>
      <c r="C36" s="13" t="s">
        <v>3230</v>
      </c>
      <c r="D36" s="12" t="s">
        <v>3231</v>
      </c>
      <c r="E36" s="14" t="s">
        <v>928</v>
      </c>
      <c r="F36" s="14">
        <v>90.24</v>
      </c>
      <c r="G36" s="17">
        <v>5.48</v>
      </c>
      <c r="H36" s="15">
        <f t="shared" si="0"/>
        <v>494.5152</v>
      </c>
      <c r="I36" s="2"/>
    </row>
    <row r="37" s="1" customFormat="1" ht="20.1" customHeight="1" spans="1:9">
      <c r="A37" s="11">
        <v>32</v>
      </c>
      <c r="B37" s="12" t="s">
        <v>3232</v>
      </c>
      <c r="C37" s="13" t="s">
        <v>3233</v>
      </c>
      <c r="D37" s="12" t="s">
        <v>3234</v>
      </c>
      <c r="E37" s="14" t="s">
        <v>928</v>
      </c>
      <c r="F37" s="14">
        <v>113</v>
      </c>
      <c r="G37" s="17">
        <v>4.17</v>
      </c>
      <c r="H37" s="15">
        <f t="shared" si="0"/>
        <v>471.21</v>
      </c>
      <c r="I37" s="2"/>
    </row>
    <row r="38" s="1" customFormat="1" ht="20.1" customHeight="1" spans="1:9">
      <c r="A38" s="11">
        <v>33</v>
      </c>
      <c r="B38" s="12" t="s">
        <v>3235</v>
      </c>
      <c r="C38" s="13" t="s">
        <v>3236</v>
      </c>
      <c r="D38" s="12" t="s">
        <v>3237</v>
      </c>
      <c r="E38" s="14" t="s">
        <v>928</v>
      </c>
      <c r="F38" s="14">
        <v>456.45</v>
      </c>
      <c r="G38" s="17">
        <v>6</v>
      </c>
      <c r="H38" s="15">
        <f t="shared" si="0"/>
        <v>2738.7</v>
      </c>
      <c r="I38" s="2"/>
    </row>
    <row r="39" s="1" customFormat="1" ht="20.1" customHeight="1" spans="1:9">
      <c r="A39" s="11">
        <v>34</v>
      </c>
      <c r="B39" s="12" t="s">
        <v>3238</v>
      </c>
      <c r="C39" s="13" t="s">
        <v>3239</v>
      </c>
      <c r="D39" s="12" t="s">
        <v>3240</v>
      </c>
      <c r="E39" s="14" t="s">
        <v>928</v>
      </c>
      <c r="F39" s="14">
        <v>302</v>
      </c>
      <c r="G39" s="17">
        <v>6.5</v>
      </c>
      <c r="H39" s="15">
        <f t="shared" si="0"/>
        <v>1963</v>
      </c>
      <c r="I39" s="2"/>
    </row>
    <row r="40" ht="20.1" customHeight="1" spans="1:9">
      <c r="A40" s="11">
        <v>35</v>
      </c>
      <c r="B40" s="12" t="s">
        <v>3241</v>
      </c>
      <c r="C40" s="13" t="s">
        <v>3242</v>
      </c>
      <c r="D40" s="12" t="s">
        <v>3243</v>
      </c>
      <c r="E40" s="14" t="s">
        <v>928</v>
      </c>
      <c r="F40" s="14">
        <v>222</v>
      </c>
      <c r="G40" s="17">
        <v>6.5</v>
      </c>
      <c r="H40" s="15">
        <f t="shared" si="0"/>
        <v>1443</v>
      </c>
      <c r="I40" s="2"/>
    </row>
    <row r="41" ht="20.1" customHeight="1" spans="1:9">
      <c r="A41" s="11">
        <v>36</v>
      </c>
      <c r="B41" s="12" t="s">
        <v>3244</v>
      </c>
      <c r="C41" s="13" t="s">
        <v>3245</v>
      </c>
      <c r="D41" s="12" t="s">
        <v>3246</v>
      </c>
      <c r="E41" s="14" t="s">
        <v>928</v>
      </c>
      <c r="F41" s="14">
        <v>168</v>
      </c>
      <c r="G41" s="17">
        <v>4.29</v>
      </c>
      <c r="H41" s="15">
        <f t="shared" si="0"/>
        <v>720.72</v>
      </c>
      <c r="I41" s="2"/>
    </row>
    <row r="42" ht="20.1" customHeight="1" spans="1:9">
      <c r="A42" s="11">
        <v>37</v>
      </c>
      <c r="B42" s="12" t="s">
        <v>3247</v>
      </c>
      <c r="C42" s="13" t="s">
        <v>3248</v>
      </c>
      <c r="D42" s="12" t="s">
        <v>3249</v>
      </c>
      <c r="E42" s="14" t="s">
        <v>928</v>
      </c>
      <c r="F42" s="14">
        <v>323</v>
      </c>
      <c r="G42" s="17">
        <v>5.2</v>
      </c>
      <c r="H42" s="15">
        <f t="shared" si="0"/>
        <v>1679.6</v>
      </c>
      <c r="I42" s="2"/>
    </row>
    <row r="43" ht="20.1" customHeight="1" spans="1:9">
      <c r="A43" s="11">
        <v>38</v>
      </c>
      <c r="B43" s="12" t="s">
        <v>3250</v>
      </c>
      <c r="C43" s="13" t="s">
        <v>3251</v>
      </c>
      <c r="D43" s="12" t="s">
        <v>3252</v>
      </c>
      <c r="E43" s="14" t="s">
        <v>928</v>
      </c>
      <c r="F43" s="14">
        <v>76.9</v>
      </c>
      <c r="G43" s="17">
        <v>4.49</v>
      </c>
      <c r="H43" s="15">
        <f t="shared" si="0"/>
        <v>345.281</v>
      </c>
      <c r="I43" s="2"/>
    </row>
    <row r="44" ht="20.1" customHeight="1" spans="1:9">
      <c r="A44" s="11">
        <v>39</v>
      </c>
      <c r="B44" s="12" t="s">
        <v>3102</v>
      </c>
      <c r="C44" s="27" t="s">
        <v>3103</v>
      </c>
      <c r="D44" s="26" t="s">
        <v>3253</v>
      </c>
      <c r="E44" s="14" t="s">
        <v>928</v>
      </c>
      <c r="F44" s="14">
        <v>183</v>
      </c>
      <c r="G44" s="17">
        <v>4</v>
      </c>
      <c r="H44" s="15">
        <f t="shared" si="0"/>
        <v>732</v>
      </c>
      <c r="I44" s="2"/>
    </row>
    <row r="45" ht="20.1" customHeight="1" spans="1:9">
      <c r="A45" s="11">
        <v>40</v>
      </c>
      <c r="B45" s="12" t="s">
        <v>1985</v>
      </c>
      <c r="C45" s="13" t="s">
        <v>1986</v>
      </c>
      <c r="D45" s="12" t="s">
        <v>3254</v>
      </c>
      <c r="E45" s="14" t="s">
        <v>928</v>
      </c>
      <c r="F45" s="14">
        <v>228</v>
      </c>
      <c r="G45" s="17">
        <v>5.1</v>
      </c>
      <c r="H45" s="15">
        <f t="shared" si="0"/>
        <v>1162.8</v>
      </c>
      <c r="I45" s="2"/>
    </row>
    <row r="46" ht="20.1" customHeight="1" spans="1:9">
      <c r="A46" s="11">
        <v>41</v>
      </c>
      <c r="B46" s="12" t="s">
        <v>3255</v>
      </c>
      <c r="C46" s="13" t="s">
        <v>3256</v>
      </c>
      <c r="D46" s="12" t="s">
        <v>3257</v>
      </c>
      <c r="E46" s="14" t="s">
        <v>928</v>
      </c>
      <c r="F46" s="14">
        <v>1235</v>
      </c>
      <c r="G46" s="17">
        <v>5.3</v>
      </c>
      <c r="H46" s="15">
        <f t="shared" si="0"/>
        <v>6545.5</v>
      </c>
      <c r="I46" s="2"/>
    </row>
    <row r="47" ht="24" customHeight="1" spans="1:9">
      <c r="A47" s="11">
        <v>42</v>
      </c>
      <c r="B47" s="12" t="s">
        <v>1988</v>
      </c>
      <c r="C47" s="13" t="s">
        <v>1989</v>
      </c>
      <c r="D47" s="12" t="s">
        <v>3258</v>
      </c>
      <c r="E47" s="14" t="s">
        <v>928</v>
      </c>
      <c r="F47" s="14">
        <v>476</v>
      </c>
      <c r="G47" s="17">
        <v>4.6</v>
      </c>
      <c r="H47" s="15">
        <f t="shared" si="0"/>
        <v>2189.6</v>
      </c>
      <c r="I47" s="2"/>
    </row>
    <row r="48" ht="20.1" customHeight="1" spans="1:9">
      <c r="A48" s="11">
        <v>43</v>
      </c>
      <c r="B48" s="12" t="s">
        <v>3259</v>
      </c>
      <c r="C48" s="13" t="s">
        <v>3260</v>
      </c>
      <c r="D48" s="12" t="s">
        <v>3261</v>
      </c>
      <c r="E48" s="14" t="s">
        <v>928</v>
      </c>
      <c r="F48" s="14">
        <v>45</v>
      </c>
      <c r="G48" s="17">
        <v>3.4</v>
      </c>
      <c r="H48" s="15">
        <f t="shared" si="0"/>
        <v>153</v>
      </c>
      <c r="I48" s="2"/>
    </row>
    <row r="49" ht="20.1" customHeight="1" spans="1:8">
      <c r="A49" s="11">
        <v>44</v>
      </c>
      <c r="B49" s="12" t="s">
        <v>2195</v>
      </c>
      <c r="C49" s="13" t="s">
        <v>2196</v>
      </c>
      <c r="D49" s="12" t="s">
        <v>3262</v>
      </c>
      <c r="E49" s="11" t="s">
        <v>983</v>
      </c>
      <c r="F49" s="11">
        <v>481</v>
      </c>
      <c r="G49" s="15">
        <v>6</v>
      </c>
      <c r="H49" s="15">
        <f t="shared" si="0"/>
        <v>2886</v>
      </c>
    </row>
    <row r="50" ht="27" customHeight="1" spans="1:8">
      <c r="A50" s="19" t="s">
        <v>238</v>
      </c>
      <c r="B50" s="19"/>
      <c r="C50" s="19"/>
      <c r="D50" s="19"/>
      <c r="E50" s="19"/>
      <c r="F50" s="20">
        <f>SUM(F6:F49)</f>
        <v>12365.04</v>
      </c>
      <c r="G50" s="21">
        <f>AVERAGE(G6:G49)</f>
        <v>4.09681818181818</v>
      </c>
      <c r="H50" s="22">
        <f>SUM(H6:H49)</f>
        <v>60491.5102</v>
      </c>
    </row>
  </sheetData>
  <autoFilter ref="A5:H50">
    <sortState ref="A5:H50">
      <sortCondition ref="E5:E49"/>
    </sortState>
    <extLst/>
  </autoFilter>
  <mergeCells count="6">
    <mergeCell ref="A1:H1"/>
    <mergeCell ref="A2:H2"/>
    <mergeCell ref="A3:H3"/>
    <mergeCell ref="A4:E4"/>
    <mergeCell ref="F4:H4"/>
    <mergeCell ref="A50:E50"/>
  </mergeCells>
  <printOptions horizontalCentered="1"/>
  <pageMargins left="0" right="0" top="0" bottom="0" header="0" footer="0"/>
  <pageSetup paperSize="9" scale="66" firstPageNumber="0" orientation="portrait" useFirstPageNumber="1" horizontalDpi="300" verticalDpi="300"/>
  <headerFooter/>
  <drawing r:id="rId1"/>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view="pageBreakPreview" zoomScale="75" zoomScaleNormal="100" topLeftCell="A31" workbookViewId="0">
      <selection activeCell="A6" sqref="$A6:$XFD7"/>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1.5238095238095"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3263</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3" customHeight="1" spans="1:8">
      <c r="A6" s="11">
        <v>1</v>
      </c>
      <c r="B6" s="12" t="s">
        <v>3264</v>
      </c>
      <c r="C6" s="13" t="s">
        <v>3265</v>
      </c>
      <c r="D6" s="12" t="s">
        <v>3266</v>
      </c>
      <c r="E6" s="11" t="s">
        <v>464</v>
      </c>
      <c r="F6" s="11">
        <v>527</v>
      </c>
      <c r="G6" s="15">
        <v>5</v>
      </c>
      <c r="H6" s="15">
        <f t="shared" ref="H6:H48" si="0">F6*G6</f>
        <v>2635</v>
      </c>
    </row>
    <row r="7" ht="23" customHeight="1" spans="1:9">
      <c r="A7" s="11">
        <v>2</v>
      </c>
      <c r="B7" s="12" t="s">
        <v>3267</v>
      </c>
      <c r="C7" s="13" t="s">
        <v>3268</v>
      </c>
      <c r="D7" s="12" t="s">
        <v>3269</v>
      </c>
      <c r="E7" s="14" t="s">
        <v>3270</v>
      </c>
      <c r="F7" s="14">
        <v>58.2</v>
      </c>
      <c r="G7" s="17">
        <v>3</v>
      </c>
      <c r="H7" s="15">
        <f t="shared" si="0"/>
        <v>174.6</v>
      </c>
      <c r="I7" s="2"/>
    </row>
    <row r="8" ht="20.1" customHeight="1" spans="1:9">
      <c r="A8" s="11">
        <v>3</v>
      </c>
      <c r="B8" s="12" t="s">
        <v>1545</v>
      </c>
      <c r="C8" s="13" t="s">
        <v>1546</v>
      </c>
      <c r="D8" s="12" t="s">
        <v>1547</v>
      </c>
      <c r="E8" s="11" t="s">
        <v>3270</v>
      </c>
      <c r="F8" s="11">
        <v>166</v>
      </c>
      <c r="G8" s="15">
        <v>6</v>
      </c>
      <c r="H8" s="15">
        <f t="shared" si="0"/>
        <v>996</v>
      </c>
      <c r="I8" s="2"/>
    </row>
    <row r="9" ht="20.1" customHeight="1" spans="1:9">
      <c r="A9" s="11">
        <v>4</v>
      </c>
      <c r="B9" s="12" t="s">
        <v>3271</v>
      </c>
      <c r="C9" s="13" t="s">
        <v>3272</v>
      </c>
      <c r="D9" s="12" t="s">
        <v>3273</v>
      </c>
      <c r="E9" s="14" t="s">
        <v>3270</v>
      </c>
      <c r="F9" s="14">
        <v>97.5</v>
      </c>
      <c r="G9" s="17">
        <v>5.5</v>
      </c>
      <c r="H9" s="15">
        <f t="shared" si="0"/>
        <v>536.25</v>
      </c>
      <c r="I9" s="2"/>
    </row>
    <row r="10" ht="20.1" customHeight="1" spans="1:9">
      <c r="A10" s="11">
        <v>5</v>
      </c>
      <c r="B10" s="12" t="s">
        <v>3274</v>
      </c>
      <c r="C10" s="13" t="s">
        <v>3275</v>
      </c>
      <c r="D10" s="12" t="s">
        <v>3276</v>
      </c>
      <c r="E10" s="14" t="s">
        <v>3270</v>
      </c>
      <c r="F10" s="14">
        <v>548.79</v>
      </c>
      <c r="G10" s="17">
        <v>6</v>
      </c>
      <c r="H10" s="15">
        <f t="shared" si="0"/>
        <v>3292.74</v>
      </c>
      <c r="I10" s="2"/>
    </row>
    <row r="11" ht="20.1" customHeight="1" spans="1:9">
      <c r="A11" s="11">
        <v>6</v>
      </c>
      <c r="B11" s="12" t="s">
        <v>3277</v>
      </c>
      <c r="C11" s="13" t="s">
        <v>3278</v>
      </c>
      <c r="D11" s="12" t="s">
        <v>3279</v>
      </c>
      <c r="E11" s="11" t="s">
        <v>3270</v>
      </c>
      <c r="F11" s="11">
        <v>247</v>
      </c>
      <c r="G11" s="15">
        <v>4.81</v>
      </c>
      <c r="H11" s="15">
        <f t="shared" si="0"/>
        <v>1188.07</v>
      </c>
      <c r="I11" s="2"/>
    </row>
    <row r="12" ht="20.1" customHeight="1" spans="1:9">
      <c r="A12" s="11">
        <v>7</v>
      </c>
      <c r="B12" s="12" t="s">
        <v>3280</v>
      </c>
      <c r="C12" s="13" t="s">
        <v>3281</v>
      </c>
      <c r="D12" s="12" t="s">
        <v>3282</v>
      </c>
      <c r="E12" s="14" t="s">
        <v>3270</v>
      </c>
      <c r="F12" s="14">
        <v>360</v>
      </c>
      <c r="G12" s="17">
        <v>3</v>
      </c>
      <c r="H12" s="15">
        <f t="shared" si="0"/>
        <v>1080</v>
      </c>
      <c r="I12" s="2"/>
    </row>
    <row r="13" ht="20.1" customHeight="1" spans="1:9">
      <c r="A13" s="11">
        <v>8</v>
      </c>
      <c r="B13" s="12" t="s">
        <v>3283</v>
      </c>
      <c r="C13" s="13" t="s">
        <v>3284</v>
      </c>
      <c r="D13" s="12" t="s">
        <v>3285</v>
      </c>
      <c r="E13" s="11" t="s">
        <v>3270</v>
      </c>
      <c r="F13" s="11">
        <v>675.74</v>
      </c>
      <c r="G13" s="15">
        <v>8.35</v>
      </c>
      <c r="H13" s="15">
        <f t="shared" si="0"/>
        <v>5642.429</v>
      </c>
      <c r="I13" s="2"/>
    </row>
    <row r="14" ht="20.1" customHeight="1" spans="1:9">
      <c r="A14" s="11">
        <v>9</v>
      </c>
      <c r="B14" s="12" t="s">
        <v>3286</v>
      </c>
      <c r="C14" s="13" t="s">
        <v>3287</v>
      </c>
      <c r="D14" s="12" t="s">
        <v>3288</v>
      </c>
      <c r="E14" s="11" t="s">
        <v>3270</v>
      </c>
      <c r="F14" s="11">
        <v>137.48</v>
      </c>
      <c r="G14" s="15">
        <v>4.11</v>
      </c>
      <c r="H14" s="15">
        <f t="shared" si="0"/>
        <v>565.0428</v>
      </c>
      <c r="I14" s="2"/>
    </row>
    <row r="15" ht="20.1" customHeight="1" spans="1:9">
      <c r="A15" s="11">
        <v>10</v>
      </c>
      <c r="B15" s="12" t="s">
        <v>3289</v>
      </c>
      <c r="C15" s="13" t="s">
        <v>3290</v>
      </c>
      <c r="D15" s="12" t="s">
        <v>3291</v>
      </c>
      <c r="E15" s="11" t="s">
        <v>3270</v>
      </c>
      <c r="F15" s="11">
        <v>304.26</v>
      </c>
      <c r="G15" s="15">
        <v>5.05</v>
      </c>
      <c r="H15" s="15">
        <f t="shared" si="0"/>
        <v>1536.513</v>
      </c>
      <c r="I15" s="2"/>
    </row>
    <row r="16" ht="20.1" customHeight="1" spans="1:9">
      <c r="A16" s="11">
        <v>11</v>
      </c>
      <c r="B16" s="12" t="s">
        <v>3292</v>
      </c>
      <c r="C16" s="13" t="s">
        <v>3293</v>
      </c>
      <c r="D16" s="12" t="s">
        <v>3294</v>
      </c>
      <c r="E16" s="11" t="s">
        <v>3270</v>
      </c>
      <c r="F16" s="11">
        <v>234.4</v>
      </c>
      <c r="G16" s="15">
        <v>3.6</v>
      </c>
      <c r="H16" s="15">
        <f t="shared" si="0"/>
        <v>843.84</v>
      </c>
      <c r="I16" s="2"/>
    </row>
    <row r="17" ht="20.1" customHeight="1" spans="1:9">
      <c r="A17" s="11">
        <v>12</v>
      </c>
      <c r="B17" s="12" t="s">
        <v>3295</v>
      </c>
      <c r="C17" s="13" t="s">
        <v>3296</v>
      </c>
      <c r="D17" s="12" t="s">
        <v>3297</v>
      </c>
      <c r="E17" s="11" t="s">
        <v>3270</v>
      </c>
      <c r="F17" s="11">
        <v>183.2</v>
      </c>
      <c r="G17" s="15">
        <v>4</v>
      </c>
      <c r="H17" s="15">
        <f t="shared" si="0"/>
        <v>732.8</v>
      </c>
      <c r="I17" s="2"/>
    </row>
    <row r="18" ht="20.1" customHeight="1" spans="1:9">
      <c r="A18" s="11">
        <v>13</v>
      </c>
      <c r="B18" s="12" t="s">
        <v>3298</v>
      </c>
      <c r="C18" s="13" t="s">
        <v>3299</v>
      </c>
      <c r="D18" s="12" t="s">
        <v>3300</v>
      </c>
      <c r="E18" s="11" t="s">
        <v>3270</v>
      </c>
      <c r="F18" s="11">
        <v>115</v>
      </c>
      <c r="G18" s="15">
        <v>5.73</v>
      </c>
      <c r="H18" s="15">
        <f t="shared" si="0"/>
        <v>658.95</v>
      </c>
      <c r="I18" s="2"/>
    </row>
    <row r="19" ht="20.1" customHeight="1" spans="1:9">
      <c r="A19" s="11">
        <v>14</v>
      </c>
      <c r="B19" s="12" t="s">
        <v>3301</v>
      </c>
      <c r="C19" s="13" t="s">
        <v>3302</v>
      </c>
      <c r="D19" s="12" t="s">
        <v>3303</v>
      </c>
      <c r="E19" s="11" t="s">
        <v>3270</v>
      </c>
      <c r="F19" s="11">
        <v>125</v>
      </c>
      <c r="G19" s="15">
        <v>4.77</v>
      </c>
      <c r="H19" s="15">
        <f t="shared" si="0"/>
        <v>596.25</v>
      </c>
      <c r="I19" s="2"/>
    </row>
    <row r="20" ht="20.1" customHeight="1" spans="1:9">
      <c r="A20" s="11">
        <v>15</v>
      </c>
      <c r="B20" s="12" t="s">
        <v>3304</v>
      </c>
      <c r="C20" s="13" t="s">
        <v>3305</v>
      </c>
      <c r="D20" s="12" t="s">
        <v>3306</v>
      </c>
      <c r="E20" s="14" t="s">
        <v>3270</v>
      </c>
      <c r="F20" s="14">
        <v>220</v>
      </c>
      <c r="G20" s="17">
        <v>4.22</v>
      </c>
      <c r="H20" s="15">
        <f t="shared" si="0"/>
        <v>928.4</v>
      </c>
      <c r="I20" s="2"/>
    </row>
    <row r="21" ht="20.1" customHeight="1" spans="1:9">
      <c r="A21" s="11">
        <v>16</v>
      </c>
      <c r="B21" s="12" t="s">
        <v>3307</v>
      </c>
      <c r="C21" s="13" t="s">
        <v>3308</v>
      </c>
      <c r="D21" s="12" t="s">
        <v>3309</v>
      </c>
      <c r="E21" s="14" t="s">
        <v>3270</v>
      </c>
      <c r="F21" s="14">
        <v>402.38</v>
      </c>
      <c r="G21" s="17">
        <v>5.15</v>
      </c>
      <c r="H21" s="15">
        <f t="shared" si="0"/>
        <v>2072.257</v>
      </c>
      <c r="I21" s="2"/>
    </row>
    <row r="22" ht="20.1" customHeight="1" spans="1:9">
      <c r="A22" s="11">
        <v>17</v>
      </c>
      <c r="B22" s="12" t="s">
        <v>3310</v>
      </c>
      <c r="C22" s="13" t="s">
        <v>3311</v>
      </c>
      <c r="D22" s="12" t="s">
        <v>3312</v>
      </c>
      <c r="E22" s="14" t="s">
        <v>3270</v>
      </c>
      <c r="F22" s="14">
        <v>201</v>
      </c>
      <c r="G22" s="17">
        <v>4</v>
      </c>
      <c r="H22" s="15">
        <f t="shared" si="0"/>
        <v>804</v>
      </c>
      <c r="I22" s="2"/>
    </row>
    <row r="23" ht="20.1" customHeight="1" spans="1:9">
      <c r="A23" s="11">
        <v>18</v>
      </c>
      <c r="B23" s="12" t="s">
        <v>3313</v>
      </c>
      <c r="C23" s="13" t="s">
        <v>3314</v>
      </c>
      <c r="D23" s="12" t="s">
        <v>3315</v>
      </c>
      <c r="E23" s="14" t="s">
        <v>3270</v>
      </c>
      <c r="F23" s="14">
        <v>333</v>
      </c>
      <c r="G23" s="17">
        <v>7.31</v>
      </c>
      <c r="H23" s="15">
        <f t="shared" si="0"/>
        <v>2434.23</v>
      </c>
      <c r="I23" s="2"/>
    </row>
    <row r="24" ht="20.1" customHeight="1" spans="1:9">
      <c r="A24" s="11">
        <v>19</v>
      </c>
      <c r="B24" s="12" t="s">
        <v>3316</v>
      </c>
      <c r="C24" s="13" t="s">
        <v>3317</v>
      </c>
      <c r="D24" s="12" t="s">
        <v>3318</v>
      </c>
      <c r="E24" s="14" t="s">
        <v>3270</v>
      </c>
      <c r="F24" s="14">
        <v>151</v>
      </c>
      <c r="G24" s="17">
        <v>6</v>
      </c>
      <c r="H24" s="15">
        <f t="shared" si="0"/>
        <v>906</v>
      </c>
      <c r="I24" s="2"/>
    </row>
    <row r="25" ht="20.1" customHeight="1" spans="1:9">
      <c r="A25" s="11">
        <v>20</v>
      </c>
      <c r="B25" s="12" t="s">
        <v>3319</v>
      </c>
      <c r="C25" s="13" t="s">
        <v>3320</v>
      </c>
      <c r="D25" s="12" t="s">
        <v>3321</v>
      </c>
      <c r="E25" s="14" t="s">
        <v>3270</v>
      </c>
      <c r="F25" s="14">
        <v>107</v>
      </c>
      <c r="G25" s="17">
        <v>5.6</v>
      </c>
      <c r="H25" s="15">
        <f t="shared" si="0"/>
        <v>599.2</v>
      </c>
      <c r="I25" s="2"/>
    </row>
    <row r="26" s="1" customFormat="1" ht="20.1" customHeight="1" spans="1:9">
      <c r="A26" s="11">
        <v>21</v>
      </c>
      <c r="B26" s="12" t="s">
        <v>3322</v>
      </c>
      <c r="C26" s="13" t="s">
        <v>3323</v>
      </c>
      <c r="D26" s="12" t="s">
        <v>3324</v>
      </c>
      <c r="E26" s="14" t="s">
        <v>3270</v>
      </c>
      <c r="F26" s="14">
        <v>170</v>
      </c>
      <c r="G26" s="17">
        <v>5</v>
      </c>
      <c r="H26" s="15">
        <f t="shared" si="0"/>
        <v>850</v>
      </c>
      <c r="I26" s="2"/>
    </row>
    <row r="27" s="1" customFormat="1" ht="20.1" customHeight="1" spans="1:9">
      <c r="A27" s="11">
        <v>22</v>
      </c>
      <c r="B27" s="12" t="s">
        <v>3325</v>
      </c>
      <c r="C27" s="13" t="s">
        <v>3326</v>
      </c>
      <c r="D27" s="12" t="s">
        <v>3327</v>
      </c>
      <c r="E27" s="14" t="s">
        <v>3270</v>
      </c>
      <c r="F27" s="14">
        <v>81.7</v>
      </c>
      <c r="G27" s="17">
        <v>3.2</v>
      </c>
      <c r="H27" s="15">
        <f t="shared" si="0"/>
        <v>261.44</v>
      </c>
      <c r="I27" s="2"/>
    </row>
    <row r="28" s="1" customFormat="1" ht="20.1" customHeight="1" spans="1:9">
      <c r="A28" s="11">
        <v>23</v>
      </c>
      <c r="B28" s="12" t="s">
        <v>3328</v>
      </c>
      <c r="C28" s="13" t="s">
        <v>3329</v>
      </c>
      <c r="D28" s="12" t="s">
        <v>3330</v>
      </c>
      <c r="E28" s="14" t="s">
        <v>3270</v>
      </c>
      <c r="F28" s="14">
        <v>45.94</v>
      </c>
      <c r="G28" s="17">
        <v>6</v>
      </c>
      <c r="H28" s="15">
        <f t="shared" si="0"/>
        <v>275.64</v>
      </c>
      <c r="I28" s="2"/>
    </row>
    <row r="29" s="1" customFormat="1" ht="20.1" customHeight="1" spans="1:9">
      <c r="A29" s="11">
        <v>24</v>
      </c>
      <c r="B29" s="12" t="s">
        <v>3331</v>
      </c>
      <c r="C29" s="13" t="s">
        <v>3332</v>
      </c>
      <c r="D29" s="12" t="s">
        <v>3333</v>
      </c>
      <c r="E29" s="14" t="s">
        <v>3270</v>
      </c>
      <c r="F29" s="14">
        <v>45.94</v>
      </c>
      <c r="G29" s="17">
        <v>6</v>
      </c>
      <c r="H29" s="15">
        <f t="shared" si="0"/>
        <v>275.64</v>
      </c>
      <c r="I29" s="2"/>
    </row>
    <row r="30" s="1" customFormat="1" ht="20.1" customHeight="1" spans="1:9">
      <c r="A30" s="11">
        <v>25</v>
      </c>
      <c r="B30" s="12" t="s">
        <v>3334</v>
      </c>
      <c r="C30" s="13" t="s">
        <v>3335</v>
      </c>
      <c r="D30" s="12" t="s">
        <v>3336</v>
      </c>
      <c r="E30" s="14" t="s">
        <v>3270</v>
      </c>
      <c r="F30" s="14">
        <v>62</v>
      </c>
      <c r="G30" s="17">
        <v>3</v>
      </c>
      <c r="H30" s="15">
        <f t="shared" si="0"/>
        <v>186</v>
      </c>
      <c r="I30" s="2"/>
    </row>
    <row r="31" s="1" customFormat="1" ht="20.1" customHeight="1" spans="1:9">
      <c r="A31" s="11">
        <v>26</v>
      </c>
      <c r="B31" s="12" t="s">
        <v>3337</v>
      </c>
      <c r="C31" s="13" t="s">
        <v>3338</v>
      </c>
      <c r="D31" s="12" t="s">
        <v>3339</v>
      </c>
      <c r="E31" s="14" t="s">
        <v>3270</v>
      </c>
      <c r="F31" s="14">
        <v>125</v>
      </c>
      <c r="G31" s="17">
        <v>3</v>
      </c>
      <c r="H31" s="15">
        <f t="shared" si="0"/>
        <v>375</v>
      </c>
      <c r="I31" s="2"/>
    </row>
    <row r="32" s="1" customFormat="1" ht="20.1" customHeight="1" spans="1:9">
      <c r="A32" s="11">
        <v>27</v>
      </c>
      <c r="B32" s="12" t="s">
        <v>3340</v>
      </c>
      <c r="C32" s="13" t="s">
        <v>3341</v>
      </c>
      <c r="D32" s="12" t="s">
        <v>3342</v>
      </c>
      <c r="E32" s="14" t="s">
        <v>3270</v>
      </c>
      <c r="F32" s="14">
        <v>70</v>
      </c>
      <c r="G32" s="17">
        <v>3</v>
      </c>
      <c r="H32" s="15">
        <f t="shared" si="0"/>
        <v>210</v>
      </c>
      <c r="I32" s="2"/>
    </row>
    <row r="33" s="1" customFormat="1" ht="20.1" customHeight="1" spans="1:9">
      <c r="A33" s="11">
        <v>28</v>
      </c>
      <c r="B33" s="12" t="s">
        <v>2389</v>
      </c>
      <c r="C33" s="13" t="s">
        <v>2390</v>
      </c>
      <c r="D33" s="12" t="s">
        <v>3343</v>
      </c>
      <c r="E33" s="14" t="s">
        <v>3270</v>
      </c>
      <c r="F33" s="14">
        <v>71.03</v>
      </c>
      <c r="G33" s="17">
        <v>3.6</v>
      </c>
      <c r="H33" s="15">
        <f t="shared" si="0"/>
        <v>255.708</v>
      </c>
      <c r="I33" s="2"/>
    </row>
    <row r="34" s="1" customFormat="1" ht="20.1" customHeight="1" spans="1:9">
      <c r="A34" s="11">
        <v>29</v>
      </c>
      <c r="B34" s="12" t="s">
        <v>3344</v>
      </c>
      <c r="C34" s="13" t="s">
        <v>3345</v>
      </c>
      <c r="D34" s="12" t="s">
        <v>1015</v>
      </c>
      <c r="E34" s="14" t="s">
        <v>3270</v>
      </c>
      <c r="F34" s="14">
        <v>353.74</v>
      </c>
      <c r="G34" s="17">
        <v>5.1</v>
      </c>
      <c r="H34" s="15">
        <f t="shared" si="0"/>
        <v>1804.074</v>
      </c>
      <c r="I34" s="2"/>
    </row>
    <row r="35" s="1" customFormat="1" ht="20.1" customHeight="1" spans="1:9">
      <c r="A35" s="11">
        <v>30</v>
      </c>
      <c r="B35" s="12" t="s">
        <v>3346</v>
      </c>
      <c r="C35" s="13" t="s">
        <v>3347</v>
      </c>
      <c r="D35" s="12" t="s">
        <v>1015</v>
      </c>
      <c r="E35" s="14" t="s">
        <v>3270</v>
      </c>
      <c r="F35" s="14">
        <v>160</v>
      </c>
      <c r="G35" s="17">
        <v>3.6</v>
      </c>
      <c r="H35" s="15">
        <f t="shared" si="0"/>
        <v>576</v>
      </c>
      <c r="I35" s="2"/>
    </row>
    <row r="36" s="1" customFormat="1" ht="20.1" customHeight="1" spans="1:9">
      <c r="A36" s="11">
        <v>31</v>
      </c>
      <c r="B36" s="12" t="s">
        <v>1416</v>
      </c>
      <c r="C36" s="13" t="s">
        <v>1417</v>
      </c>
      <c r="D36" s="12" t="s">
        <v>3348</v>
      </c>
      <c r="E36" s="14" t="s">
        <v>3270</v>
      </c>
      <c r="F36" s="14">
        <v>181.85</v>
      </c>
      <c r="G36" s="17">
        <v>4.5</v>
      </c>
      <c r="H36" s="15">
        <f t="shared" si="0"/>
        <v>818.325</v>
      </c>
      <c r="I36" s="2"/>
    </row>
    <row r="37" s="1" customFormat="1" ht="20.1" customHeight="1" spans="1:9">
      <c r="A37" s="11">
        <v>32</v>
      </c>
      <c r="B37" s="12" t="s">
        <v>3349</v>
      </c>
      <c r="C37" s="13" t="s">
        <v>3350</v>
      </c>
      <c r="D37" s="12" t="s">
        <v>3351</v>
      </c>
      <c r="E37" s="14" t="s">
        <v>3270</v>
      </c>
      <c r="F37" s="14">
        <v>150</v>
      </c>
      <c r="G37" s="17">
        <v>3.6</v>
      </c>
      <c r="H37" s="15">
        <f t="shared" si="0"/>
        <v>540</v>
      </c>
      <c r="I37" s="2"/>
    </row>
    <row r="38" s="1" customFormat="1" ht="20.1" customHeight="1" spans="1:9">
      <c r="A38" s="11">
        <v>33</v>
      </c>
      <c r="B38" s="12" t="s">
        <v>3352</v>
      </c>
      <c r="C38" s="13" t="s">
        <v>3353</v>
      </c>
      <c r="D38" s="12" t="s">
        <v>3354</v>
      </c>
      <c r="E38" s="14" t="s">
        <v>3270</v>
      </c>
      <c r="F38" s="14">
        <v>133</v>
      </c>
      <c r="G38" s="17">
        <v>4</v>
      </c>
      <c r="H38" s="15">
        <f t="shared" si="0"/>
        <v>532</v>
      </c>
      <c r="I38" s="2"/>
    </row>
    <row r="39" s="1" customFormat="1" ht="20.1" customHeight="1" spans="1:9">
      <c r="A39" s="11">
        <v>34</v>
      </c>
      <c r="B39" s="12" t="s">
        <v>3355</v>
      </c>
      <c r="C39" s="13" t="s">
        <v>3356</v>
      </c>
      <c r="D39" s="12" t="s">
        <v>3357</v>
      </c>
      <c r="E39" s="14" t="s">
        <v>3270</v>
      </c>
      <c r="F39" s="14">
        <v>101.24</v>
      </c>
      <c r="G39" s="17">
        <v>4.29</v>
      </c>
      <c r="H39" s="15">
        <f t="shared" si="0"/>
        <v>434.3196</v>
      </c>
      <c r="I39" s="2"/>
    </row>
    <row r="40" s="1" customFormat="1" ht="20.1" customHeight="1" spans="1:9">
      <c r="A40" s="11">
        <v>35</v>
      </c>
      <c r="B40" s="12" t="s">
        <v>3358</v>
      </c>
      <c r="C40" s="13" t="s">
        <v>3359</v>
      </c>
      <c r="D40" s="12" t="s">
        <v>3360</v>
      </c>
      <c r="E40" s="14" t="s">
        <v>3270</v>
      </c>
      <c r="F40" s="14">
        <v>125</v>
      </c>
      <c r="G40" s="17">
        <v>4</v>
      </c>
      <c r="H40" s="15">
        <f t="shared" si="0"/>
        <v>500</v>
      </c>
      <c r="I40" s="2"/>
    </row>
    <row r="41" s="1" customFormat="1" ht="20.1" customHeight="1" spans="1:9">
      <c r="A41" s="11">
        <v>36</v>
      </c>
      <c r="B41" s="12" t="s">
        <v>3361</v>
      </c>
      <c r="C41" s="13" t="s">
        <v>860</v>
      </c>
      <c r="D41" s="12" t="s">
        <v>3362</v>
      </c>
      <c r="E41" s="14" t="s">
        <v>3270</v>
      </c>
      <c r="F41" s="14">
        <v>183.46</v>
      </c>
      <c r="G41" s="17">
        <v>8.42</v>
      </c>
      <c r="H41" s="15">
        <f t="shared" si="0"/>
        <v>1544.7332</v>
      </c>
      <c r="I41" s="2"/>
    </row>
    <row r="42" s="1" customFormat="1" ht="20.1" customHeight="1" spans="1:9">
      <c r="A42" s="11">
        <v>37</v>
      </c>
      <c r="B42" s="12" t="s">
        <v>3363</v>
      </c>
      <c r="C42" s="13" t="s">
        <v>1546</v>
      </c>
      <c r="D42" s="12" t="s">
        <v>3364</v>
      </c>
      <c r="E42" s="14" t="s">
        <v>3270</v>
      </c>
      <c r="F42" s="14">
        <v>162.23</v>
      </c>
      <c r="G42" s="17">
        <v>5</v>
      </c>
      <c r="H42" s="15">
        <f t="shared" si="0"/>
        <v>811.15</v>
      </c>
      <c r="I42" s="2"/>
    </row>
    <row r="43" s="1" customFormat="1" ht="20.1" customHeight="1" spans="1:9">
      <c r="A43" s="11">
        <v>38</v>
      </c>
      <c r="B43" s="12" t="s">
        <v>1636</v>
      </c>
      <c r="C43" s="13" t="s">
        <v>1637</v>
      </c>
      <c r="D43" s="12" t="s">
        <v>1638</v>
      </c>
      <c r="E43" s="14" t="s">
        <v>928</v>
      </c>
      <c r="F43" s="14">
        <v>436.27</v>
      </c>
      <c r="G43" s="17">
        <v>4.5</v>
      </c>
      <c r="H43" s="15">
        <f t="shared" si="0"/>
        <v>1963.215</v>
      </c>
      <c r="I43" s="2"/>
    </row>
    <row r="44" s="1" customFormat="1" ht="20.1" customHeight="1" spans="1:9">
      <c r="A44" s="11">
        <v>39</v>
      </c>
      <c r="B44" s="12" t="s">
        <v>1687</v>
      </c>
      <c r="C44" s="13" t="s">
        <v>1688</v>
      </c>
      <c r="D44" s="12" t="s">
        <v>3365</v>
      </c>
      <c r="E44" s="14" t="s">
        <v>928</v>
      </c>
      <c r="F44" s="14">
        <v>781</v>
      </c>
      <c r="G44" s="17">
        <v>6</v>
      </c>
      <c r="H44" s="15">
        <f t="shared" si="0"/>
        <v>4686</v>
      </c>
      <c r="I44" s="2"/>
    </row>
    <row r="45" s="1" customFormat="1" ht="20.1" customHeight="1" spans="1:9">
      <c r="A45" s="11">
        <v>40</v>
      </c>
      <c r="B45" s="12" t="s">
        <v>1741</v>
      </c>
      <c r="C45" s="13" t="s">
        <v>1742</v>
      </c>
      <c r="D45" s="12" t="s">
        <v>3366</v>
      </c>
      <c r="E45" s="11" t="s">
        <v>928</v>
      </c>
      <c r="F45" s="11">
        <v>835</v>
      </c>
      <c r="G45" s="15">
        <v>6.21</v>
      </c>
      <c r="H45" s="15">
        <f t="shared" si="0"/>
        <v>5185.35</v>
      </c>
      <c r="I45" s="2"/>
    </row>
    <row r="46" s="1" customFormat="1" ht="20.1" customHeight="1" spans="1:9">
      <c r="A46" s="11">
        <v>41</v>
      </c>
      <c r="B46" s="12" t="s">
        <v>3367</v>
      </c>
      <c r="C46" s="13" t="s">
        <v>3368</v>
      </c>
      <c r="D46" s="12" t="s">
        <v>3369</v>
      </c>
      <c r="E46" s="11" t="s">
        <v>928</v>
      </c>
      <c r="F46" s="11">
        <v>384.01</v>
      </c>
      <c r="G46" s="15">
        <v>5</v>
      </c>
      <c r="H46" s="15">
        <f t="shared" si="0"/>
        <v>1920.05</v>
      </c>
      <c r="I46" s="2"/>
    </row>
    <row r="47" s="1" customFormat="1" ht="21.95" customHeight="1" spans="1:9">
      <c r="A47" s="11">
        <v>42</v>
      </c>
      <c r="B47" s="12" t="s">
        <v>3370</v>
      </c>
      <c r="C47" s="13" t="s">
        <v>3371</v>
      </c>
      <c r="D47" s="12" t="s">
        <v>3372</v>
      </c>
      <c r="E47" s="11" t="s">
        <v>928</v>
      </c>
      <c r="F47" s="11">
        <v>327.52</v>
      </c>
      <c r="G47" s="15">
        <v>7.5</v>
      </c>
      <c r="H47" s="15">
        <f t="shared" si="0"/>
        <v>2456.4</v>
      </c>
      <c r="I47" s="2"/>
    </row>
    <row r="48" s="1" customFormat="1" ht="20.1" customHeight="1" spans="1:9">
      <c r="A48" s="11">
        <v>43</v>
      </c>
      <c r="B48" s="12" t="s">
        <v>3373</v>
      </c>
      <c r="C48" s="13" t="s">
        <v>3374</v>
      </c>
      <c r="D48" s="12" t="s">
        <v>3375</v>
      </c>
      <c r="E48" s="14" t="s">
        <v>928</v>
      </c>
      <c r="F48" s="14">
        <v>621.49</v>
      </c>
      <c r="G48" s="17">
        <v>5.8</v>
      </c>
      <c r="H48" s="15">
        <f t="shared" si="0"/>
        <v>3604.642</v>
      </c>
      <c r="I48" s="2"/>
    </row>
    <row r="49" ht="28" customHeight="1" spans="1:8">
      <c r="A49" s="19" t="s">
        <v>238</v>
      </c>
      <c r="B49" s="19"/>
      <c r="C49" s="19"/>
      <c r="D49" s="19"/>
      <c r="E49" s="19"/>
      <c r="F49" s="20">
        <f>SUM(F6:F48)</f>
        <v>10801.37</v>
      </c>
      <c r="G49" s="21">
        <f>AVERAGE(G6:G48)</f>
        <v>4.91906976744186</v>
      </c>
      <c r="H49" s="22">
        <f>SUM(H6:H48)</f>
        <v>58288.2586</v>
      </c>
    </row>
  </sheetData>
  <autoFilter ref="A5:H49">
    <sortState ref="A5:H49">
      <sortCondition ref="E5:E48"/>
    </sortState>
    <extLst/>
  </autoFilter>
  <mergeCells count="6">
    <mergeCell ref="A1:H1"/>
    <mergeCell ref="A2:H2"/>
    <mergeCell ref="A3:H3"/>
    <mergeCell ref="A4:E4"/>
    <mergeCell ref="F4:H4"/>
    <mergeCell ref="A49:E49"/>
  </mergeCells>
  <printOptions horizontalCentered="1"/>
  <pageMargins left="0" right="0" top="0" bottom="0" header="0" footer="0"/>
  <pageSetup paperSize="9" scale="67" firstPageNumber="0" orientation="portrait" useFirstPageNumber="1" horizontalDpi="300" verticalDpi="300"/>
  <headerFooter/>
  <colBreaks count="1" manualBreakCount="1">
    <brk id="8" max="1048575" man="1"/>
  </colBreaks>
  <drawing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2"/>
  <sheetViews>
    <sheetView view="pageBreakPreview" zoomScale="75" zoomScaleNormal="100" topLeftCell="A17" workbookViewId="0">
      <selection activeCell="A6" sqref="$A6:$XFD7"/>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0.952380952381"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3376</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6" customHeight="1" spans="1:8">
      <c r="A6" s="11">
        <v>1</v>
      </c>
      <c r="B6" s="12" t="s">
        <v>3304</v>
      </c>
      <c r="C6" s="13" t="s">
        <v>3305</v>
      </c>
      <c r="D6" s="12" t="s">
        <v>3377</v>
      </c>
      <c r="E6" s="14" t="s">
        <v>480</v>
      </c>
      <c r="F6" s="14">
        <v>360</v>
      </c>
      <c r="G6" s="17">
        <v>6</v>
      </c>
      <c r="H6" s="15">
        <f t="shared" ref="H6:H31" si="0">F6*G6</f>
        <v>2160</v>
      </c>
    </row>
    <row r="7" ht="26" customHeight="1" spans="1:9">
      <c r="A7" s="11">
        <v>2</v>
      </c>
      <c r="B7" s="12" t="s">
        <v>3378</v>
      </c>
      <c r="C7" s="13" t="s">
        <v>3379</v>
      </c>
      <c r="D7" s="12" t="s">
        <v>3380</v>
      </c>
      <c r="E7" s="14" t="s">
        <v>480</v>
      </c>
      <c r="F7" s="14">
        <v>63.5</v>
      </c>
      <c r="G7" s="17">
        <v>3</v>
      </c>
      <c r="H7" s="15">
        <f t="shared" si="0"/>
        <v>190.5</v>
      </c>
      <c r="I7" s="2"/>
    </row>
    <row r="8" ht="20.1" customHeight="1" spans="1:9">
      <c r="A8" s="11">
        <v>3</v>
      </c>
      <c r="B8" s="12" t="s">
        <v>3381</v>
      </c>
      <c r="C8" s="13" t="s">
        <v>3382</v>
      </c>
      <c r="D8" s="12" t="s">
        <v>3383</v>
      </c>
      <c r="E8" s="14" t="s">
        <v>480</v>
      </c>
      <c r="F8" s="14">
        <v>68</v>
      </c>
      <c r="G8" s="17">
        <v>3</v>
      </c>
      <c r="H8" s="15">
        <f t="shared" si="0"/>
        <v>204</v>
      </c>
      <c r="I8" s="2"/>
    </row>
    <row r="9" ht="20.1" customHeight="1" spans="1:9">
      <c r="A9" s="11">
        <v>4</v>
      </c>
      <c r="B9" s="12" t="s">
        <v>3384</v>
      </c>
      <c r="C9" s="13" t="s">
        <v>3385</v>
      </c>
      <c r="D9" s="12" t="s">
        <v>1015</v>
      </c>
      <c r="E9" s="14" t="s">
        <v>480</v>
      </c>
      <c r="F9" s="14">
        <v>117.24</v>
      </c>
      <c r="G9" s="17">
        <v>3</v>
      </c>
      <c r="H9" s="15">
        <f t="shared" si="0"/>
        <v>351.72</v>
      </c>
      <c r="I9" s="2"/>
    </row>
    <row r="10" ht="20.1" customHeight="1" spans="1:9">
      <c r="A10" s="11">
        <v>5</v>
      </c>
      <c r="B10" s="12" t="s">
        <v>3386</v>
      </c>
      <c r="C10" s="13" t="s">
        <v>3387</v>
      </c>
      <c r="D10" s="12" t="s">
        <v>3388</v>
      </c>
      <c r="E10" s="11" t="s">
        <v>480</v>
      </c>
      <c r="F10" s="14">
        <v>192</v>
      </c>
      <c r="G10" s="17">
        <v>6</v>
      </c>
      <c r="H10" s="15">
        <f t="shared" si="0"/>
        <v>1152</v>
      </c>
      <c r="I10" s="2"/>
    </row>
    <row r="11" ht="20.1" customHeight="1" spans="1:9">
      <c r="A11" s="11">
        <v>6</v>
      </c>
      <c r="B11" s="12" t="s">
        <v>3389</v>
      </c>
      <c r="C11" s="13" t="s">
        <v>3390</v>
      </c>
      <c r="D11" s="12" t="s">
        <v>3391</v>
      </c>
      <c r="E11" s="11" t="s">
        <v>480</v>
      </c>
      <c r="F11" s="14">
        <v>124</v>
      </c>
      <c r="G11" s="17">
        <v>6</v>
      </c>
      <c r="H11" s="15">
        <f t="shared" si="0"/>
        <v>744</v>
      </c>
      <c r="I11" s="2"/>
    </row>
    <row r="12" ht="20.1" customHeight="1" spans="1:9">
      <c r="A12" s="11">
        <v>7</v>
      </c>
      <c r="B12" s="12" t="s">
        <v>3392</v>
      </c>
      <c r="C12" s="13" t="s">
        <v>3393</v>
      </c>
      <c r="D12" s="12" t="s">
        <v>3394</v>
      </c>
      <c r="E12" s="11" t="s">
        <v>480</v>
      </c>
      <c r="F12" s="14">
        <v>156</v>
      </c>
      <c r="G12" s="17">
        <v>6</v>
      </c>
      <c r="H12" s="15">
        <f t="shared" si="0"/>
        <v>936</v>
      </c>
      <c r="I12" s="2"/>
    </row>
    <row r="13" ht="20.1" customHeight="1" spans="1:9">
      <c r="A13" s="11">
        <v>8</v>
      </c>
      <c r="B13" s="12" t="s">
        <v>3395</v>
      </c>
      <c r="C13" s="13" t="s">
        <v>3396</v>
      </c>
      <c r="D13" s="12" t="s">
        <v>3397</v>
      </c>
      <c r="E13" s="11" t="s">
        <v>480</v>
      </c>
      <c r="F13" s="14">
        <v>39.75</v>
      </c>
      <c r="G13" s="17">
        <v>6</v>
      </c>
      <c r="H13" s="15">
        <f t="shared" si="0"/>
        <v>238.5</v>
      </c>
      <c r="I13" s="2"/>
    </row>
    <row r="14" ht="20.1" customHeight="1" spans="1:9">
      <c r="A14" s="11">
        <v>9</v>
      </c>
      <c r="B14" s="12" t="s">
        <v>3398</v>
      </c>
      <c r="C14" s="13" t="s">
        <v>3399</v>
      </c>
      <c r="D14" s="12" t="s">
        <v>3400</v>
      </c>
      <c r="E14" s="11" t="s">
        <v>480</v>
      </c>
      <c r="F14" s="14">
        <v>134</v>
      </c>
      <c r="G14" s="17">
        <v>4</v>
      </c>
      <c r="H14" s="15">
        <f t="shared" si="0"/>
        <v>536</v>
      </c>
      <c r="I14" s="2"/>
    </row>
    <row r="15" ht="20.1" customHeight="1" spans="1:9">
      <c r="A15" s="11">
        <v>10</v>
      </c>
      <c r="B15" s="12" t="s">
        <v>3401</v>
      </c>
      <c r="C15" s="13" t="s">
        <v>3402</v>
      </c>
      <c r="D15" s="12" t="s">
        <v>1015</v>
      </c>
      <c r="E15" s="11" t="s">
        <v>480</v>
      </c>
      <c r="F15" s="14">
        <v>200</v>
      </c>
      <c r="G15" s="17">
        <v>6</v>
      </c>
      <c r="H15" s="15">
        <f t="shared" si="0"/>
        <v>1200</v>
      </c>
      <c r="I15" s="2"/>
    </row>
    <row r="16" ht="20.1" customHeight="1" spans="1:9">
      <c r="A16" s="11">
        <v>11</v>
      </c>
      <c r="B16" s="12" t="s">
        <v>3403</v>
      </c>
      <c r="C16" s="13" t="s">
        <v>3404</v>
      </c>
      <c r="D16" s="12" t="s">
        <v>3405</v>
      </c>
      <c r="E16" s="14" t="s">
        <v>480</v>
      </c>
      <c r="F16" s="14">
        <v>201</v>
      </c>
      <c r="G16" s="17">
        <v>6</v>
      </c>
      <c r="H16" s="15">
        <f t="shared" si="0"/>
        <v>1206</v>
      </c>
      <c r="I16" s="2"/>
    </row>
    <row r="17" ht="20.1" customHeight="1" spans="1:9">
      <c r="A17" s="11">
        <v>12</v>
      </c>
      <c r="B17" s="12" t="s">
        <v>3406</v>
      </c>
      <c r="C17" s="13" t="s">
        <v>3407</v>
      </c>
      <c r="D17" s="12" t="s">
        <v>3408</v>
      </c>
      <c r="E17" s="14" t="s">
        <v>480</v>
      </c>
      <c r="F17" s="14">
        <v>156</v>
      </c>
      <c r="G17" s="17">
        <v>6</v>
      </c>
      <c r="H17" s="15">
        <f t="shared" si="0"/>
        <v>936</v>
      </c>
      <c r="I17" s="2"/>
    </row>
    <row r="18" ht="20.1" customHeight="1" spans="1:9">
      <c r="A18" s="11">
        <v>13</v>
      </c>
      <c r="B18" s="12" t="s">
        <v>3409</v>
      </c>
      <c r="C18" s="13" t="s">
        <v>3410</v>
      </c>
      <c r="D18" s="12" t="s">
        <v>3411</v>
      </c>
      <c r="E18" s="14" t="s">
        <v>480</v>
      </c>
      <c r="F18" s="14">
        <v>160</v>
      </c>
      <c r="G18" s="17">
        <v>4.5</v>
      </c>
      <c r="H18" s="15">
        <f t="shared" si="0"/>
        <v>720</v>
      </c>
      <c r="I18" s="2"/>
    </row>
    <row r="19" ht="20.1" customHeight="1" spans="1:9">
      <c r="A19" s="11">
        <v>14</v>
      </c>
      <c r="B19" s="12" t="s">
        <v>3412</v>
      </c>
      <c r="C19" s="13" t="s">
        <v>3413</v>
      </c>
      <c r="D19" s="12" t="s">
        <v>3414</v>
      </c>
      <c r="E19" s="11" t="s">
        <v>3415</v>
      </c>
      <c r="F19" s="11">
        <f>393.09+712.13</f>
        <v>1105.22</v>
      </c>
      <c r="G19" s="15">
        <v>3.6</v>
      </c>
      <c r="H19" s="15">
        <f t="shared" si="0"/>
        <v>3978.792</v>
      </c>
      <c r="I19" s="2"/>
    </row>
    <row r="20" ht="20.1" customHeight="1" spans="1:9">
      <c r="A20" s="11">
        <v>15</v>
      </c>
      <c r="B20" s="12" t="s">
        <v>3416</v>
      </c>
      <c r="C20" s="13" t="s">
        <v>3417</v>
      </c>
      <c r="D20" s="12" t="s">
        <v>3418</v>
      </c>
      <c r="E20" s="11" t="s">
        <v>3415</v>
      </c>
      <c r="F20" s="11">
        <v>77.42</v>
      </c>
      <c r="G20" s="15">
        <v>3.6</v>
      </c>
      <c r="H20" s="15">
        <f t="shared" si="0"/>
        <v>278.712</v>
      </c>
      <c r="I20" s="2"/>
    </row>
    <row r="21" ht="20.1" customHeight="1" spans="1:9">
      <c r="A21" s="11">
        <v>16</v>
      </c>
      <c r="B21" s="12" t="s">
        <v>3419</v>
      </c>
      <c r="C21" s="13" t="s">
        <v>3420</v>
      </c>
      <c r="D21" s="12" t="s">
        <v>3421</v>
      </c>
      <c r="E21" s="11" t="s">
        <v>3415</v>
      </c>
      <c r="F21" s="14">
        <v>175</v>
      </c>
      <c r="G21" s="17">
        <v>6</v>
      </c>
      <c r="H21" s="15">
        <f t="shared" si="0"/>
        <v>1050</v>
      </c>
      <c r="I21" s="2"/>
    </row>
    <row r="22" ht="20.1" customHeight="1" spans="1:9">
      <c r="A22" s="11">
        <v>17</v>
      </c>
      <c r="B22" s="12" t="s">
        <v>3422</v>
      </c>
      <c r="C22" s="13" t="s">
        <v>3423</v>
      </c>
      <c r="D22" s="12" t="s">
        <v>3424</v>
      </c>
      <c r="E22" s="11" t="s">
        <v>3415</v>
      </c>
      <c r="F22" s="14">
        <v>180</v>
      </c>
      <c r="G22" s="17">
        <v>4</v>
      </c>
      <c r="H22" s="15">
        <f t="shared" si="0"/>
        <v>720</v>
      </c>
      <c r="I22" s="2"/>
    </row>
    <row r="23" ht="20.1" customHeight="1" spans="1:9">
      <c r="A23" s="11">
        <v>18</v>
      </c>
      <c r="B23" s="12" t="s">
        <v>3425</v>
      </c>
      <c r="C23" s="13" t="s">
        <v>3426</v>
      </c>
      <c r="D23" s="12" t="s">
        <v>3427</v>
      </c>
      <c r="E23" s="11" t="s">
        <v>3415</v>
      </c>
      <c r="F23" s="11">
        <v>831.76</v>
      </c>
      <c r="G23" s="15">
        <v>3.6</v>
      </c>
      <c r="H23" s="15">
        <f t="shared" si="0"/>
        <v>2994.336</v>
      </c>
      <c r="I23" s="2"/>
    </row>
    <row r="24" ht="20.1" customHeight="1" spans="1:9">
      <c r="A24" s="11">
        <v>19</v>
      </c>
      <c r="B24" s="12" t="s">
        <v>3428</v>
      </c>
      <c r="C24" s="13" t="s">
        <v>3429</v>
      </c>
      <c r="D24" s="12" t="s">
        <v>3430</v>
      </c>
      <c r="E24" s="11" t="s">
        <v>3415</v>
      </c>
      <c r="F24" s="14">
        <v>151</v>
      </c>
      <c r="G24" s="17">
        <v>3</v>
      </c>
      <c r="H24" s="15">
        <f t="shared" si="0"/>
        <v>453</v>
      </c>
      <c r="I24" s="2"/>
    </row>
    <row r="25" ht="20.1" customHeight="1" spans="1:9">
      <c r="A25" s="11">
        <v>20</v>
      </c>
      <c r="B25" s="12" t="s">
        <v>3431</v>
      </c>
      <c r="C25" s="13" t="s">
        <v>3432</v>
      </c>
      <c r="D25" s="12" t="s">
        <v>3433</v>
      </c>
      <c r="E25" s="11" t="s">
        <v>3415</v>
      </c>
      <c r="F25" s="14">
        <v>151</v>
      </c>
      <c r="G25" s="17">
        <v>3.6</v>
      </c>
      <c r="H25" s="15">
        <f t="shared" si="0"/>
        <v>543.6</v>
      </c>
      <c r="I25" s="2"/>
    </row>
    <row r="26" s="1" customFormat="1" ht="20.1" customHeight="1" spans="1:9">
      <c r="A26" s="11">
        <v>21</v>
      </c>
      <c r="B26" s="12" t="s">
        <v>3434</v>
      </c>
      <c r="C26" s="13" t="s">
        <v>3435</v>
      </c>
      <c r="D26" s="12" t="s">
        <v>2695</v>
      </c>
      <c r="E26" s="11" t="s">
        <v>3415</v>
      </c>
      <c r="F26" s="14">
        <v>232</v>
      </c>
      <c r="G26" s="17">
        <v>6</v>
      </c>
      <c r="H26" s="15">
        <f t="shared" si="0"/>
        <v>1392</v>
      </c>
      <c r="I26" s="2"/>
    </row>
    <row r="27" s="1" customFormat="1" ht="20.1" customHeight="1" spans="1:9">
      <c r="A27" s="11">
        <v>22</v>
      </c>
      <c r="B27" s="12" t="s">
        <v>3436</v>
      </c>
      <c r="C27" s="13" t="s">
        <v>3437</v>
      </c>
      <c r="D27" s="12" t="s">
        <v>3438</v>
      </c>
      <c r="E27" s="11" t="s">
        <v>3415</v>
      </c>
      <c r="F27" s="14">
        <v>156</v>
      </c>
      <c r="G27" s="17">
        <v>4</v>
      </c>
      <c r="H27" s="15">
        <f t="shared" si="0"/>
        <v>624</v>
      </c>
      <c r="I27" s="2"/>
    </row>
    <row r="28" s="1" customFormat="1" ht="20.1" customHeight="1" spans="1:9">
      <c r="A28" s="11">
        <v>23</v>
      </c>
      <c r="B28" s="12" t="s">
        <v>3439</v>
      </c>
      <c r="C28" s="13" t="s">
        <v>3440</v>
      </c>
      <c r="D28" s="12" t="s">
        <v>3441</v>
      </c>
      <c r="E28" s="11" t="s">
        <v>3415</v>
      </c>
      <c r="F28" s="14">
        <v>131</v>
      </c>
      <c r="G28" s="17">
        <v>4</v>
      </c>
      <c r="H28" s="15">
        <f t="shared" si="0"/>
        <v>524</v>
      </c>
      <c r="I28" s="2"/>
    </row>
    <row r="29" s="1" customFormat="1" ht="20.1" customHeight="1" spans="1:9">
      <c r="A29" s="11">
        <v>24</v>
      </c>
      <c r="B29" s="12" t="s">
        <v>3442</v>
      </c>
      <c r="C29" s="13" t="s">
        <v>3443</v>
      </c>
      <c r="D29" s="12" t="s">
        <v>3444</v>
      </c>
      <c r="E29" s="11" t="s">
        <v>3415</v>
      </c>
      <c r="F29" s="14">
        <v>132</v>
      </c>
      <c r="G29" s="17">
        <v>4</v>
      </c>
      <c r="H29" s="15">
        <f t="shared" si="0"/>
        <v>528</v>
      </c>
      <c r="I29" s="2"/>
    </row>
    <row r="30" s="1" customFormat="1" ht="20.1" customHeight="1" spans="1:9">
      <c r="A30" s="11">
        <v>25</v>
      </c>
      <c r="B30" s="12" t="s">
        <v>3445</v>
      </c>
      <c r="C30" s="13" t="s">
        <v>3446</v>
      </c>
      <c r="D30" s="12" t="s">
        <v>3447</v>
      </c>
      <c r="E30" s="14" t="s">
        <v>3415</v>
      </c>
      <c r="F30" s="14">
        <v>90.84</v>
      </c>
      <c r="G30" s="17">
        <v>4</v>
      </c>
      <c r="H30" s="15">
        <f t="shared" si="0"/>
        <v>363.36</v>
      </c>
      <c r="I30" s="2"/>
    </row>
    <row r="31" ht="20.1" customHeight="1" spans="1:9">
      <c r="A31" s="11">
        <v>26</v>
      </c>
      <c r="B31" s="12" t="s">
        <v>1687</v>
      </c>
      <c r="C31" s="13" t="s">
        <v>1688</v>
      </c>
      <c r="D31" s="12" t="s">
        <v>3448</v>
      </c>
      <c r="E31" s="14" t="s">
        <v>928</v>
      </c>
      <c r="F31" s="14">
        <v>746</v>
      </c>
      <c r="G31" s="17">
        <v>5.64</v>
      </c>
      <c r="H31" s="15">
        <f t="shared" si="0"/>
        <v>4207.44</v>
      </c>
      <c r="I31" s="2"/>
    </row>
    <row r="32" ht="24" customHeight="1" spans="1:8">
      <c r="A32" s="19" t="s">
        <v>238</v>
      </c>
      <c r="B32" s="19"/>
      <c r="C32" s="19"/>
      <c r="D32" s="19"/>
      <c r="E32" s="19"/>
      <c r="F32" s="20">
        <f>SUM(F6:F31)</f>
        <v>6130.73</v>
      </c>
      <c r="G32" s="21">
        <f>AVERAGE(G6:G31)</f>
        <v>4.63615384615384</v>
      </c>
      <c r="H32" s="22">
        <f>SUM(H6:H31)</f>
        <v>28231.96</v>
      </c>
    </row>
  </sheetData>
  <autoFilter ref="A5:H32">
    <sortState ref="A5:H32">
      <sortCondition ref="E5:E31"/>
    </sortState>
    <extLst/>
  </autoFilter>
  <mergeCells count="6">
    <mergeCell ref="A1:H1"/>
    <mergeCell ref="A2:H2"/>
    <mergeCell ref="A3:H3"/>
    <mergeCell ref="A4:E4"/>
    <mergeCell ref="F4:H4"/>
    <mergeCell ref="A32:E32"/>
  </mergeCells>
  <printOptions horizontalCentered="1"/>
  <pageMargins left="0" right="0" top="0" bottom="0" header="0" footer="0"/>
  <pageSetup paperSize="9" scale="67" firstPageNumber="0" orientation="portrait" useFirstPageNumber="1" horizontalDpi="300" verticalDpi="300"/>
  <headerFooter/>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view="pageBreakPreview" zoomScale="75" zoomScaleNormal="100" workbookViewId="0">
      <selection activeCell="A6" sqref="$A6:$XFD14"/>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3449</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ht="28" customHeight="1" spans="1:8">
      <c r="A6" s="11">
        <v>1</v>
      </c>
      <c r="B6" s="12" t="s">
        <v>1443</v>
      </c>
      <c r="C6" s="13" t="s">
        <v>1444</v>
      </c>
      <c r="D6" s="12" t="s">
        <v>3450</v>
      </c>
      <c r="E6" s="11" t="s">
        <v>928</v>
      </c>
      <c r="F6" s="11">
        <v>865</v>
      </c>
      <c r="G6" s="15">
        <v>4.5</v>
      </c>
      <c r="H6" s="15">
        <f t="shared" ref="H6:H14" si="0">F6*G6</f>
        <v>3892.5</v>
      </c>
    </row>
    <row r="7" ht="28" customHeight="1" spans="1:8">
      <c r="A7" s="11">
        <v>2</v>
      </c>
      <c r="B7" s="12" t="s">
        <v>3451</v>
      </c>
      <c r="C7" s="13" t="s">
        <v>3452</v>
      </c>
      <c r="D7" s="12" t="s">
        <v>3453</v>
      </c>
      <c r="E7" s="11" t="s">
        <v>928</v>
      </c>
      <c r="F7" s="14">
        <v>325</v>
      </c>
      <c r="G7" s="17">
        <v>4</v>
      </c>
      <c r="H7" s="15">
        <f t="shared" si="0"/>
        <v>1300</v>
      </c>
    </row>
    <row r="8" ht="28" customHeight="1" spans="1:8">
      <c r="A8" s="11">
        <v>3</v>
      </c>
      <c r="B8" s="12" t="s">
        <v>2277</v>
      </c>
      <c r="C8" s="13" t="s">
        <v>2278</v>
      </c>
      <c r="D8" s="12" t="s">
        <v>3454</v>
      </c>
      <c r="E8" s="11" t="s">
        <v>928</v>
      </c>
      <c r="F8" s="14">
        <v>340</v>
      </c>
      <c r="G8" s="17">
        <v>5</v>
      </c>
      <c r="H8" s="15">
        <f t="shared" si="0"/>
        <v>1700</v>
      </c>
    </row>
    <row r="9" ht="28" customHeight="1" spans="1:8">
      <c r="A9" s="11">
        <v>4</v>
      </c>
      <c r="B9" s="12" t="s">
        <v>3455</v>
      </c>
      <c r="C9" s="13" t="s">
        <v>3456</v>
      </c>
      <c r="D9" s="12" t="s">
        <v>3457</v>
      </c>
      <c r="E9" s="11" t="s">
        <v>928</v>
      </c>
      <c r="F9" s="14">
        <v>158</v>
      </c>
      <c r="G9" s="17">
        <v>4</v>
      </c>
      <c r="H9" s="15">
        <f t="shared" si="0"/>
        <v>632</v>
      </c>
    </row>
    <row r="10" ht="28" customHeight="1" spans="1:8">
      <c r="A10" s="11">
        <v>5</v>
      </c>
      <c r="B10" s="12" t="s">
        <v>3458</v>
      </c>
      <c r="C10" s="13" t="s">
        <v>3459</v>
      </c>
      <c r="D10" s="12" t="s">
        <v>3460</v>
      </c>
      <c r="E10" s="11" t="s">
        <v>928</v>
      </c>
      <c r="F10" s="11">
        <v>128</v>
      </c>
      <c r="G10" s="15">
        <v>5</v>
      </c>
      <c r="H10" s="15">
        <f t="shared" si="0"/>
        <v>640</v>
      </c>
    </row>
    <row r="11" ht="28" customHeight="1" spans="1:8">
      <c r="A11" s="11">
        <v>6</v>
      </c>
      <c r="B11" s="12" t="s">
        <v>3461</v>
      </c>
      <c r="C11" s="36" t="s">
        <v>3462</v>
      </c>
      <c r="D11" s="12" t="s">
        <v>3463</v>
      </c>
      <c r="E11" s="11" t="s">
        <v>928</v>
      </c>
      <c r="F11" s="14">
        <f>242+211</f>
        <v>453</v>
      </c>
      <c r="G11" s="17">
        <v>3.6</v>
      </c>
      <c r="H11" s="15">
        <f t="shared" si="0"/>
        <v>1630.8</v>
      </c>
    </row>
    <row r="12" ht="28" customHeight="1" spans="1:8">
      <c r="A12" s="11">
        <v>7</v>
      </c>
      <c r="B12" s="12" t="s">
        <v>3464</v>
      </c>
      <c r="C12" s="36" t="s">
        <v>3465</v>
      </c>
      <c r="D12" s="12" t="s">
        <v>3466</v>
      </c>
      <c r="E12" s="11" t="s">
        <v>928</v>
      </c>
      <c r="F12" s="11">
        <v>280</v>
      </c>
      <c r="G12" s="15">
        <v>3.6</v>
      </c>
      <c r="H12" s="15">
        <f t="shared" si="0"/>
        <v>1008</v>
      </c>
    </row>
    <row r="13" ht="28" customHeight="1" spans="1:8">
      <c r="A13" s="11">
        <v>8</v>
      </c>
      <c r="B13" s="12" t="s">
        <v>3467</v>
      </c>
      <c r="C13" s="36" t="s">
        <v>3468</v>
      </c>
      <c r="D13" s="12" t="s">
        <v>3469</v>
      </c>
      <c r="E13" s="11" t="s">
        <v>928</v>
      </c>
      <c r="F13" s="11">
        <v>97.8</v>
      </c>
      <c r="G13" s="15">
        <v>4.7</v>
      </c>
      <c r="H13" s="15">
        <f t="shared" si="0"/>
        <v>459.66</v>
      </c>
    </row>
    <row r="14" ht="28" customHeight="1" spans="1:8">
      <c r="A14" s="11">
        <v>9</v>
      </c>
      <c r="B14" s="12" t="s">
        <v>3470</v>
      </c>
      <c r="C14" s="36" t="s">
        <v>3471</v>
      </c>
      <c r="D14" s="12" t="s">
        <v>3472</v>
      </c>
      <c r="E14" s="14" t="s">
        <v>480</v>
      </c>
      <c r="F14" s="14">
        <v>103</v>
      </c>
      <c r="G14" s="17">
        <v>3.6</v>
      </c>
      <c r="H14" s="15">
        <f t="shared" si="0"/>
        <v>370.8</v>
      </c>
    </row>
    <row r="15" ht="28" customHeight="1" spans="1:8">
      <c r="A15" s="19" t="s">
        <v>238</v>
      </c>
      <c r="B15" s="19"/>
      <c r="C15" s="19"/>
      <c r="D15" s="19"/>
      <c r="E15" s="19"/>
      <c r="F15" s="20">
        <f>SUM(F6:F14)</f>
        <v>2749.8</v>
      </c>
      <c r="G15" s="21">
        <f>AVERAGE(G6:G14)</f>
        <v>4.22222222222222</v>
      </c>
      <c r="H15" s="22">
        <f>SUM(H6:H14)</f>
        <v>11633.76</v>
      </c>
    </row>
  </sheetData>
  <mergeCells count="6">
    <mergeCell ref="A1:H1"/>
    <mergeCell ref="A2:H2"/>
    <mergeCell ref="A3:H3"/>
    <mergeCell ref="A4:E4"/>
    <mergeCell ref="F4:H4"/>
    <mergeCell ref="A15:E15"/>
  </mergeCells>
  <printOptions horizontalCentered="1"/>
  <pageMargins left="0" right="0" top="0" bottom="0" header="0" footer="0"/>
  <pageSetup paperSize="9" scale="64" firstPageNumber="0" orientation="portrait" useFirstPageNumber="1" horizontalDpi="300" verticalDpi="300"/>
  <headerFooter/>
  <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view="pageBreakPreview" zoomScale="75" zoomScaleNormal="100" topLeftCell="A26" workbookViewId="0">
      <selection activeCell="L23" sqref="L23"/>
    </sheetView>
  </sheetViews>
  <sheetFormatPr defaultColWidth="9" defaultRowHeight="15"/>
  <cols>
    <col min="1" max="1" width="7.71428571428571" style="3" customWidth="1"/>
    <col min="2" max="2" width="10.7142857142857" style="3" customWidth="1"/>
    <col min="3" max="3" width="36.2857142857143"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3473</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1" customHeight="1" spans="1:8">
      <c r="A6" s="11">
        <v>1</v>
      </c>
      <c r="B6" s="12" t="s">
        <v>3474</v>
      </c>
      <c r="C6" s="13" t="s">
        <v>3475</v>
      </c>
      <c r="D6" s="12" t="s">
        <v>3476</v>
      </c>
      <c r="E6" s="14" t="s">
        <v>480</v>
      </c>
      <c r="F6" s="14">
        <v>154</v>
      </c>
      <c r="G6" s="17">
        <v>6</v>
      </c>
      <c r="H6" s="15">
        <f t="shared" ref="H6:H41" si="0">F6*G6</f>
        <v>924</v>
      </c>
    </row>
    <row r="7" ht="21" customHeight="1" spans="1:9">
      <c r="A7" s="11">
        <v>2</v>
      </c>
      <c r="B7" s="12" t="s">
        <v>3477</v>
      </c>
      <c r="C7" s="13" t="s">
        <v>3478</v>
      </c>
      <c r="D7" s="12" t="s">
        <v>3479</v>
      </c>
      <c r="E7" s="14" t="s">
        <v>480</v>
      </c>
      <c r="F7" s="14">
        <v>26.25</v>
      </c>
      <c r="G7" s="17">
        <v>5</v>
      </c>
      <c r="H7" s="15">
        <f t="shared" si="0"/>
        <v>131.25</v>
      </c>
      <c r="I7" s="2"/>
    </row>
    <row r="8" ht="21" customHeight="1" spans="1:9">
      <c r="A8" s="11">
        <v>3</v>
      </c>
      <c r="B8" s="12" t="s">
        <v>3480</v>
      </c>
      <c r="C8" s="13" t="s">
        <v>3481</v>
      </c>
      <c r="D8" s="16" t="s">
        <v>3482</v>
      </c>
      <c r="E8" s="14" t="s">
        <v>480</v>
      </c>
      <c r="F8" s="14">
        <v>156</v>
      </c>
      <c r="G8" s="17">
        <v>4</v>
      </c>
      <c r="H8" s="15">
        <f t="shared" si="0"/>
        <v>624</v>
      </c>
      <c r="I8" s="2"/>
    </row>
    <row r="9" ht="21" customHeight="1" spans="1:9">
      <c r="A9" s="11">
        <v>4</v>
      </c>
      <c r="B9" s="12" t="s">
        <v>3483</v>
      </c>
      <c r="C9" s="13" t="s">
        <v>3484</v>
      </c>
      <c r="D9" s="12" t="s">
        <v>1015</v>
      </c>
      <c r="E9" s="14" t="s">
        <v>480</v>
      </c>
      <c r="F9" s="14">
        <v>170</v>
      </c>
      <c r="G9" s="17">
        <v>4</v>
      </c>
      <c r="H9" s="15">
        <f t="shared" si="0"/>
        <v>680</v>
      </c>
      <c r="I9" s="2"/>
    </row>
    <row r="10" ht="21" customHeight="1" spans="1:9">
      <c r="A10" s="11">
        <v>5</v>
      </c>
      <c r="B10" s="12" t="s">
        <v>1530</v>
      </c>
      <c r="C10" s="13" t="s">
        <v>1531</v>
      </c>
      <c r="D10" s="12" t="s">
        <v>3174</v>
      </c>
      <c r="E10" s="14" t="s">
        <v>480</v>
      </c>
      <c r="F10" s="11">
        <v>646.63</v>
      </c>
      <c r="G10" s="15">
        <v>5</v>
      </c>
      <c r="H10" s="15">
        <f t="shared" si="0"/>
        <v>3233.15</v>
      </c>
      <c r="I10" s="2"/>
    </row>
    <row r="11" ht="21" customHeight="1" spans="1:9">
      <c r="A11" s="11">
        <v>6</v>
      </c>
      <c r="B11" s="12" t="s">
        <v>3485</v>
      </c>
      <c r="C11" s="13" t="s">
        <v>3486</v>
      </c>
      <c r="D11" s="12" t="s">
        <v>3487</v>
      </c>
      <c r="E11" s="14" t="s">
        <v>480</v>
      </c>
      <c r="F11" s="14">
        <v>200</v>
      </c>
      <c r="G11" s="17">
        <v>4</v>
      </c>
      <c r="H11" s="15">
        <f t="shared" si="0"/>
        <v>800</v>
      </c>
      <c r="I11" s="2"/>
    </row>
    <row r="12" ht="21" customHeight="1" spans="1:9">
      <c r="A12" s="11">
        <v>7</v>
      </c>
      <c r="B12" s="12" t="s">
        <v>3488</v>
      </c>
      <c r="C12" s="13" t="s">
        <v>3489</v>
      </c>
      <c r="D12" s="12" t="s">
        <v>3490</v>
      </c>
      <c r="E12" s="14" t="s">
        <v>480</v>
      </c>
      <c r="F12" s="11">
        <v>324</v>
      </c>
      <c r="G12" s="15">
        <v>4</v>
      </c>
      <c r="H12" s="15">
        <f t="shared" si="0"/>
        <v>1296</v>
      </c>
      <c r="I12" s="2"/>
    </row>
    <row r="13" ht="21" customHeight="1" spans="1:9">
      <c r="A13" s="11">
        <v>8</v>
      </c>
      <c r="B13" s="12" t="s">
        <v>3491</v>
      </c>
      <c r="C13" s="13" t="s">
        <v>3492</v>
      </c>
      <c r="D13" s="12" t="s">
        <v>3493</v>
      </c>
      <c r="E13" s="14" t="s">
        <v>480</v>
      </c>
      <c r="F13" s="11">
        <v>310</v>
      </c>
      <c r="G13" s="15">
        <v>6.2</v>
      </c>
      <c r="H13" s="15">
        <f t="shared" si="0"/>
        <v>1922</v>
      </c>
      <c r="I13" s="2"/>
    </row>
    <row r="14" ht="21" customHeight="1" spans="1:9">
      <c r="A14" s="11">
        <v>9</v>
      </c>
      <c r="B14" s="12" t="s">
        <v>3494</v>
      </c>
      <c r="C14" s="13" t="s">
        <v>3495</v>
      </c>
      <c r="D14" s="12" t="s">
        <v>3496</v>
      </c>
      <c r="E14" s="14" t="s">
        <v>480</v>
      </c>
      <c r="F14" s="14">
        <v>189</v>
      </c>
      <c r="G14" s="17">
        <v>4</v>
      </c>
      <c r="H14" s="15">
        <f t="shared" si="0"/>
        <v>756</v>
      </c>
      <c r="I14" s="2"/>
    </row>
    <row r="15" ht="21" customHeight="1" spans="1:9">
      <c r="A15" s="11">
        <v>10</v>
      </c>
      <c r="B15" s="26" t="s">
        <v>3497</v>
      </c>
      <c r="C15" s="13" t="s">
        <v>3498</v>
      </c>
      <c r="D15" s="26" t="s">
        <v>3499</v>
      </c>
      <c r="E15" s="14" t="s">
        <v>480</v>
      </c>
      <c r="F15" s="14">
        <v>160</v>
      </c>
      <c r="G15" s="17">
        <v>4</v>
      </c>
      <c r="H15" s="15">
        <f t="shared" si="0"/>
        <v>640</v>
      </c>
      <c r="I15" s="2"/>
    </row>
    <row r="16" ht="21" customHeight="1" spans="1:9">
      <c r="A16" s="11">
        <v>11</v>
      </c>
      <c r="B16" s="26" t="s">
        <v>3500</v>
      </c>
      <c r="C16" s="13" t="s">
        <v>3501</v>
      </c>
      <c r="D16" s="26" t="s">
        <v>3502</v>
      </c>
      <c r="E16" s="14" t="s">
        <v>480</v>
      </c>
      <c r="F16" s="14">
        <v>158</v>
      </c>
      <c r="G16" s="17">
        <v>4</v>
      </c>
      <c r="H16" s="15">
        <f t="shared" si="0"/>
        <v>632</v>
      </c>
      <c r="I16" s="2"/>
    </row>
    <row r="17" ht="25" customHeight="1" spans="1:9">
      <c r="A17" s="11">
        <v>12</v>
      </c>
      <c r="B17" s="12" t="s">
        <v>3503</v>
      </c>
      <c r="C17" s="13" t="s">
        <v>3504</v>
      </c>
      <c r="D17" s="12" t="s">
        <v>3505</v>
      </c>
      <c r="E17" s="14" t="s">
        <v>480</v>
      </c>
      <c r="F17" s="14">
        <v>164</v>
      </c>
      <c r="G17" s="17">
        <v>5.5</v>
      </c>
      <c r="H17" s="15">
        <f t="shared" si="0"/>
        <v>902</v>
      </c>
      <c r="I17" s="2"/>
    </row>
    <row r="18" ht="20.1" customHeight="1" spans="1:9">
      <c r="A18" s="11">
        <v>13</v>
      </c>
      <c r="B18" s="12" t="s">
        <v>3506</v>
      </c>
      <c r="C18" s="13" t="s">
        <v>3507</v>
      </c>
      <c r="D18" s="12" t="s">
        <v>1015</v>
      </c>
      <c r="E18" s="14" t="s">
        <v>480</v>
      </c>
      <c r="F18" s="14">
        <v>231</v>
      </c>
      <c r="G18" s="17">
        <v>3</v>
      </c>
      <c r="H18" s="15">
        <f t="shared" si="0"/>
        <v>693</v>
      </c>
      <c r="I18" s="2"/>
    </row>
    <row r="19" ht="20.1" customHeight="1" spans="1:9">
      <c r="A19" s="11">
        <v>14</v>
      </c>
      <c r="B19" s="12" t="s">
        <v>3508</v>
      </c>
      <c r="C19" s="13" t="s">
        <v>3509</v>
      </c>
      <c r="D19" s="12" t="s">
        <v>3510</v>
      </c>
      <c r="E19" s="14" t="s">
        <v>480</v>
      </c>
      <c r="F19" s="14">
        <v>224</v>
      </c>
      <c r="G19" s="17">
        <v>3.8</v>
      </c>
      <c r="H19" s="15">
        <f t="shared" si="0"/>
        <v>851.2</v>
      </c>
      <c r="I19" s="2"/>
    </row>
    <row r="20" ht="20.1" customHeight="1" spans="1:9">
      <c r="A20" s="11">
        <v>15</v>
      </c>
      <c r="B20" s="12" t="s">
        <v>3511</v>
      </c>
      <c r="C20" s="13" t="s">
        <v>3512</v>
      </c>
      <c r="D20" s="12" t="s">
        <v>3513</v>
      </c>
      <c r="E20" s="14" t="s">
        <v>480</v>
      </c>
      <c r="F20" s="14">
        <v>182</v>
      </c>
      <c r="G20" s="17">
        <v>5.25</v>
      </c>
      <c r="H20" s="15">
        <f t="shared" si="0"/>
        <v>955.5</v>
      </c>
      <c r="I20" s="2"/>
    </row>
    <row r="21" ht="20.1" customHeight="1" spans="1:9">
      <c r="A21" s="11">
        <v>16</v>
      </c>
      <c r="B21" s="12" t="s">
        <v>3514</v>
      </c>
      <c r="C21" s="13" t="s">
        <v>3515</v>
      </c>
      <c r="D21" s="12" t="s">
        <v>3516</v>
      </c>
      <c r="E21" s="14" t="s">
        <v>480</v>
      </c>
      <c r="F21" s="14">
        <v>326</v>
      </c>
      <c r="G21" s="17">
        <v>5.33</v>
      </c>
      <c r="H21" s="15">
        <f t="shared" si="0"/>
        <v>1737.58</v>
      </c>
      <c r="I21" s="2"/>
    </row>
    <row r="22" ht="20.1" customHeight="1" spans="1:9">
      <c r="A22" s="11">
        <v>17</v>
      </c>
      <c r="B22" s="12" t="s">
        <v>1605</v>
      </c>
      <c r="C22" s="13" t="s">
        <v>1606</v>
      </c>
      <c r="D22" s="12" t="s">
        <v>3517</v>
      </c>
      <c r="E22" s="14" t="s">
        <v>480</v>
      </c>
      <c r="F22" s="14">
        <v>290</v>
      </c>
      <c r="G22" s="17">
        <v>6.5</v>
      </c>
      <c r="H22" s="15">
        <f t="shared" si="0"/>
        <v>1885</v>
      </c>
      <c r="I22" s="2"/>
    </row>
    <row r="23" ht="20.1" customHeight="1" spans="1:9">
      <c r="A23" s="11">
        <v>18</v>
      </c>
      <c r="B23" s="12" t="s">
        <v>3344</v>
      </c>
      <c r="C23" s="13" t="s">
        <v>3345</v>
      </c>
      <c r="D23" s="12" t="s">
        <v>3518</v>
      </c>
      <c r="E23" s="14" t="s">
        <v>480</v>
      </c>
      <c r="F23" s="14">
        <v>495</v>
      </c>
      <c r="G23" s="17">
        <v>7</v>
      </c>
      <c r="H23" s="15">
        <f t="shared" si="0"/>
        <v>3465</v>
      </c>
      <c r="I23" s="2"/>
    </row>
    <row r="24" ht="20.1" customHeight="1" spans="1:9">
      <c r="A24" s="11">
        <v>19</v>
      </c>
      <c r="B24" s="12" t="s">
        <v>3519</v>
      </c>
      <c r="C24" s="13" t="s">
        <v>3520</v>
      </c>
      <c r="D24" s="12" t="s">
        <v>3521</v>
      </c>
      <c r="E24" s="14" t="s">
        <v>480</v>
      </c>
      <c r="F24" s="14">
        <v>189</v>
      </c>
      <c r="G24" s="17">
        <v>5</v>
      </c>
      <c r="H24" s="15">
        <f t="shared" si="0"/>
        <v>945</v>
      </c>
      <c r="I24" s="2"/>
    </row>
    <row r="25" ht="20.1" customHeight="1" spans="1:9">
      <c r="A25" s="11">
        <v>20</v>
      </c>
      <c r="B25" s="12" t="s">
        <v>3522</v>
      </c>
      <c r="C25" s="13" t="s">
        <v>3523</v>
      </c>
      <c r="D25" s="12" t="s">
        <v>3524</v>
      </c>
      <c r="E25" s="14" t="s">
        <v>480</v>
      </c>
      <c r="F25" s="14">
        <v>158</v>
      </c>
      <c r="G25" s="17">
        <v>4</v>
      </c>
      <c r="H25" s="15">
        <f t="shared" si="0"/>
        <v>632</v>
      </c>
      <c r="I25" s="2"/>
    </row>
    <row r="26" s="1" customFormat="1" ht="20.1" customHeight="1" spans="1:9">
      <c r="A26" s="11">
        <v>21</v>
      </c>
      <c r="B26" s="12" t="s">
        <v>3525</v>
      </c>
      <c r="C26" s="13" t="s">
        <v>3526</v>
      </c>
      <c r="D26" s="12" t="s">
        <v>3527</v>
      </c>
      <c r="E26" s="14" t="s">
        <v>480</v>
      </c>
      <c r="F26" s="14">
        <v>242</v>
      </c>
      <c r="G26" s="17">
        <v>5.2</v>
      </c>
      <c r="H26" s="15">
        <f t="shared" si="0"/>
        <v>1258.4</v>
      </c>
      <c r="I26" s="2"/>
    </row>
    <row r="27" s="1" customFormat="1" ht="20.1" customHeight="1" spans="1:9">
      <c r="A27" s="11">
        <v>22</v>
      </c>
      <c r="B27" s="26" t="s">
        <v>3528</v>
      </c>
      <c r="C27" s="27" t="s">
        <v>3529</v>
      </c>
      <c r="D27" s="26" t="s">
        <v>3530</v>
      </c>
      <c r="E27" s="14" t="s">
        <v>480</v>
      </c>
      <c r="F27" s="14">
        <v>168</v>
      </c>
      <c r="G27" s="17">
        <v>4</v>
      </c>
      <c r="H27" s="15">
        <f t="shared" si="0"/>
        <v>672</v>
      </c>
      <c r="I27" s="2"/>
    </row>
    <row r="28" s="1" customFormat="1" ht="20.1" customHeight="1" spans="1:9">
      <c r="A28" s="11">
        <v>23</v>
      </c>
      <c r="B28" s="26" t="s">
        <v>3531</v>
      </c>
      <c r="C28" s="27" t="s">
        <v>3532</v>
      </c>
      <c r="D28" s="26" t="s">
        <v>3533</v>
      </c>
      <c r="E28" s="14" t="s">
        <v>480</v>
      </c>
      <c r="F28" s="14">
        <v>159</v>
      </c>
      <c r="G28" s="17">
        <v>7</v>
      </c>
      <c r="H28" s="15">
        <f t="shared" si="0"/>
        <v>1113</v>
      </c>
      <c r="I28" s="2"/>
    </row>
    <row r="29" s="1" customFormat="1" ht="20.1" customHeight="1" spans="1:9">
      <c r="A29" s="11">
        <v>24</v>
      </c>
      <c r="B29" s="12" t="s">
        <v>3534</v>
      </c>
      <c r="C29" s="13" t="s">
        <v>3535</v>
      </c>
      <c r="D29" s="12" t="s">
        <v>3536</v>
      </c>
      <c r="E29" s="14" t="s">
        <v>928</v>
      </c>
      <c r="F29" s="11">
        <v>777</v>
      </c>
      <c r="G29" s="15">
        <v>5.88</v>
      </c>
      <c r="H29" s="15">
        <f t="shared" si="0"/>
        <v>4568.76</v>
      </c>
      <c r="I29" s="2"/>
    </row>
    <row r="30" s="1" customFormat="1" ht="20.1" customHeight="1" spans="1:9">
      <c r="A30" s="11">
        <v>25</v>
      </c>
      <c r="B30" s="12" t="s">
        <v>3537</v>
      </c>
      <c r="C30" s="13" t="s">
        <v>3538</v>
      </c>
      <c r="D30" s="12" t="s">
        <v>3539</v>
      </c>
      <c r="E30" s="14" t="s">
        <v>928</v>
      </c>
      <c r="F30" s="14">
        <v>163</v>
      </c>
      <c r="G30" s="17">
        <v>3.7</v>
      </c>
      <c r="H30" s="15">
        <f t="shared" si="0"/>
        <v>603.1</v>
      </c>
      <c r="I30" s="2"/>
    </row>
    <row r="31" s="1" customFormat="1" ht="20.1" customHeight="1" spans="1:9">
      <c r="A31" s="11">
        <v>26</v>
      </c>
      <c r="B31" s="12" t="s">
        <v>3540</v>
      </c>
      <c r="C31" s="13" t="s">
        <v>3541</v>
      </c>
      <c r="D31" s="12" t="s">
        <v>3542</v>
      </c>
      <c r="E31" s="14" t="s">
        <v>928</v>
      </c>
      <c r="F31" s="14">
        <v>403</v>
      </c>
      <c r="G31" s="17">
        <v>7</v>
      </c>
      <c r="H31" s="15">
        <f t="shared" si="0"/>
        <v>2821</v>
      </c>
      <c r="I31" s="2"/>
    </row>
    <row r="32" s="1" customFormat="1" ht="20.1" customHeight="1" spans="1:9">
      <c r="A32" s="11">
        <v>27</v>
      </c>
      <c r="B32" s="12" t="s">
        <v>3543</v>
      </c>
      <c r="C32" s="13" t="s">
        <v>3544</v>
      </c>
      <c r="D32" s="12" t="s">
        <v>3545</v>
      </c>
      <c r="E32" s="11" t="s">
        <v>3546</v>
      </c>
      <c r="F32" s="11">
        <v>490</v>
      </c>
      <c r="G32" s="15">
        <v>5.6</v>
      </c>
      <c r="H32" s="15">
        <f t="shared" si="0"/>
        <v>2744</v>
      </c>
      <c r="I32" s="2"/>
    </row>
    <row r="33" s="1" customFormat="1" ht="20.1" customHeight="1" spans="1:9">
      <c r="A33" s="11">
        <v>28</v>
      </c>
      <c r="B33" s="12" t="s">
        <v>3547</v>
      </c>
      <c r="C33" s="13" t="s">
        <v>3548</v>
      </c>
      <c r="D33" s="12" t="s">
        <v>3549</v>
      </c>
      <c r="E33" s="11" t="s">
        <v>3546</v>
      </c>
      <c r="F33" s="11">
        <v>366</v>
      </c>
      <c r="G33" s="15">
        <v>5</v>
      </c>
      <c r="H33" s="15">
        <f t="shared" si="0"/>
        <v>1830</v>
      </c>
      <c r="I33" s="2"/>
    </row>
    <row r="34" s="1" customFormat="1" ht="20.1" customHeight="1" spans="1:9">
      <c r="A34" s="11">
        <v>29</v>
      </c>
      <c r="B34" s="12" t="s">
        <v>3550</v>
      </c>
      <c r="C34" s="13" t="s">
        <v>3551</v>
      </c>
      <c r="D34" s="12" t="s">
        <v>3552</v>
      </c>
      <c r="E34" s="11" t="s">
        <v>3546</v>
      </c>
      <c r="F34" s="11">
        <v>232.36</v>
      </c>
      <c r="G34" s="15">
        <v>5.12</v>
      </c>
      <c r="H34" s="15">
        <f t="shared" si="0"/>
        <v>1189.6832</v>
      </c>
      <c r="I34" s="2"/>
    </row>
    <row r="35" ht="20.1" customHeight="1" spans="1:9">
      <c r="A35" s="11">
        <v>30</v>
      </c>
      <c r="B35" s="12" t="s">
        <v>3553</v>
      </c>
      <c r="C35" s="13" t="s">
        <v>3554</v>
      </c>
      <c r="D35" s="12" t="s">
        <v>3555</v>
      </c>
      <c r="E35" s="14" t="s">
        <v>3546</v>
      </c>
      <c r="F35" s="14">
        <v>523</v>
      </c>
      <c r="G35" s="17">
        <v>5.5</v>
      </c>
      <c r="H35" s="15">
        <f t="shared" si="0"/>
        <v>2876.5</v>
      </c>
      <c r="I35" s="2"/>
    </row>
    <row r="36" ht="20.1" customHeight="1" spans="1:9">
      <c r="A36" s="11">
        <v>31</v>
      </c>
      <c r="B36" s="12" t="s">
        <v>3556</v>
      </c>
      <c r="C36" s="13" t="s">
        <v>3557</v>
      </c>
      <c r="D36" s="12" t="s">
        <v>3558</v>
      </c>
      <c r="E36" s="11" t="s">
        <v>3546</v>
      </c>
      <c r="F36" s="11">
        <v>704</v>
      </c>
      <c r="G36" s="15">
        <v>7</v>
      </c>
      <c r="H36" s="15">
        <f t="shared" si="0"/>
        <v>4928</v>
      </c>
      <c r="I36" s="2"/>
    </row>
    <row r="37" ht="20.1" customHeight="1" spans="1:9">
      <c r="A37" s="11">
        <v>32</v>
      </c>
      <c r="B37" s="12" t="s">
        <v>3559</v>
      </c>
      <c r="C37" s="13" t="s">
        <v>3560</v>
      </c>
      <c r="D37" s="12" t="s">
        <v>3561</v>
      </c>
      <c r="E37" s="11" t="s">
        <v>3546</v>
      </c>
      <c r="F37" s="11">
        <v>146</v>
      </c>
      <c r="G37" s="15">
        <v>7</v>
      </c>
      <c r="H37" s="15">
        <f t="shared" si="0"/>
        <v>1022</v>
      </c>
      <c r="I37" s="2"/>
    </row>
    <row r="38" ht="20.1" customHeight="1" spans="1:9">
      <c r="A38" s="11">
        <v>33</v>
      </c>
      <c r="B38" s="12" t="s">
        <v>3562</v>
      </c>
      <c r="C38" s="13" t="s">
        <v>3563</v>
      </c>
      <c r="D38" s="12" t="s">
        <v>3564</v>
      </c>
      <c r="E38" s="14" t="s">
        <v>3546</v>
      </c>
      <c r="F38" s="14">
        <v>194</v>
      </c>
      <c r="G38" s="17">
        <v>4.13</v>
      </c>
      <c r="H38" s="15">
        <f t="shared" si="0"/>
        <v>801.22</v>
      </c>
      <c r="I38" s="2"/>
    </row>
    <row r="39" ht="20.1" customHeight="1" spans="1:9">
      <c r="A39" s="11">
        <v>34</v>
      </c>
      <c r="B39" s="12" t="s">
        <v>3565</v>
      </c>
      <c r="C39" s="13" t="s">
        <v>3566</v>
      </c>
      <c r="D39" s="12" t="s">
        <v>3567</v>
      </c>
      <c r="E39" s="14" t="s">
        <v>3546</v>
      </c>
      <c r="F39" s="14">
        <v>277</v>
      </c>
      <c r="G39" s="17">
        <v>4.2</v>
      </c>
      <c r="H39" s="15">
        <f t="shared" si="0"/>
        <v>1163.4</v>
      </c>
      <c r="I39" s="2"/>
    </row>
    <row r="40" ht="20.1" customHeight="1" spans="1:9">
      <c r="A40" s="11">
        <v>35</v>
      </c>
      <c r="B40" s="12" t="s">
        <v>1965</v>
      </c>
      <c r="C40" s="13" t="s">
        <v>1966</v>
      </c>
      <c r="D40" s="12" t="s">
        <v>3568</v>
      </c>
      <c r="E40" s="14" t="s">
        <v>3546</v>
      </c>
      <c r="F40" s="14">
        <v>398</v>
      </c>
      <c r="G40" s="17">
        <v>7</v>
      </c>
      <c r="H40" s="15">
        <f t="shared" si="0"/>
        <v>2786</v>
      </c>
      <c r="I40" s="2"/>
    </row>
    <row r="41" ht="20.1" customHeight="1" spans="1:9">
      <c r="A41" s="11">
        <v>36</v>
      </c>
      <c r="B41" s="12" t="s">
        <v>1962</v>
      </c>
      <c r="C41" s="13" t="s">
        <v>1963</v>
      </c>
      <c r="D41" s="12" t="s">
        <v>3569</v>
      </c>
      <c r="E41" s="11" t="s">
        <v>3570</v>
      </c>
      <c r="F41" s="11">
        <v>534.68</v>
      </c>
      <c r="G41" s="15">
        <v>4.2</v>
      </c>
      <c r="H41" s="15">
        <f t="shared" si="0"/>
        <v>2245.656</v>
      </c>
      <c r="I41" s="2"/>
    </row>
    <row r="42" ht="27" customHeight="1" spans="1:8">
      <c r="A42" s="19" t="s">
        <v>238</v>
      </c>
      <c r="B42" s="19"/>
      <c r="C42" s="19"/>
      <c r="D42" s="19"/>
      <c r="E42" s="19"/>
      <c r="F42" s="20">
        <f>SUM(F6:F41)</f>
        <v>10529.92</v>
      </c>
      <c r="G42" s="21">
        <f>AVERAGE(G6:G41)</f>
        <v>5.08638888888889</v>
      </c>
      <c r="H42" s="22">
        <f>SUM(H6:H41)</f>
        <v>56327.3992</v>
      </c>
    </row>
  </sheetData>
  <autoFilter ref="A5:H42">
    <sortState ref="A5:H42">
      <sortCondition ref="E5:E42"/>
    </sortState>
    <extLst/>
  </autoFilter>
  <mergeCells count="6">
    <mergeCell ref="A1:H1"/>
    <mergeCell ref="A2:H2"/>
    <mergeCell ref="A3:H3"/>
    <mergeCell ref="A4:E4"/>
    <mergeCell ref="F4:H4"/>
    <mergeCell ref="A42:E42"/>
  </mergeCells>
  <printOptions horizontalCentered="1"/>
  <pageMargins left="0" right="0" top="0" bottom="0" header="0" footer="0"/>
  <pageSetup paperSize="9" scale="64" firstPageNumber="0" orientation="portrait" useFirstPageNumber="1" horizontalDpi="300" verticalDpi="300"/>
  <headerFooter/>
  <drawing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5"/>
  <sheetViews>
    <sheetView view="pageBreakPreview" zoomScale="75" zoomScaleNormal="100" topLeftCell="A80" workbookViewId="0">
      <selection activeCell="A3" sqref="A3:H95"/>
    </sheetView>
  </sheetViews>
  <sheetFormatPr defaultColWidth="9" defaultRowHeight="15"/>
  <cols>
    <col min="1" max="1" width="7.71428571428571" style="3" customWidth="1"/>
    <col min="2" max="2" width="10.7142857142857" style="3" customWidth="1"/>
    <col min="3" max="3" width="42.5714285714286" style="31"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3571</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30" customHeight="1" spans="1:8">
      <c r="A6" s="11">
        <v>1</v>
      </c>
      <c r="B6" s="12" t="s">
        <v>1687</v>
      </c>
      <c r="C6" s="32" t="s">
        <v>1688</v>
      </c>
      <c r="D6" s="12" t="s">
        <v>3572</v>
      </c>
      <c r="E6" s="14" t="s">
        <v>480</v>
      </c>
      <c r="F6" s="14">
        <v>178</v>
      </c>
      <c r="G6" s="17">
        <v>4</v>
      </c>
      <c r="H6" s="15">
        <f t="shared" ref="H6:H69" si="0">F6*G6</f>
        <v>712</v>
      </c>
    </row>
    <row r="7" ht="20.1" customHeight="1" spans="1:9">
      <c r="A7" s="11">
        <v>2</v>
      </c>
      <c r="B7" s="12" t="s">
        <v>3573</v>
      </c>
      <c r="C7" s="32" t="s">
        <v>3574</v>
      </c>
      <c r="D7" s="12" t="s">
        <v>3575</v>
      </c>
      <c r="E7" s="14" t="s">
        <v>480</v>
      </c>
      <c r="F7" s="14">
        <v>70</v>
      </c>
      <c r="G7" s="17">
        <v>4.6</v>
      </c>
      <c r="H7" s="15">
        <f t="shared" si="0"/>
        <v>322</v>
      </c>
      <c r="I7" s="2"/>
    </row>
    <row r="8" ht="20.1" customHeight="1" spans="1:9">
      <c r="A8" s="11">
        <v>3</v>
      </c>
      <c r="B8" s="12" t="s">
        <v>3576</v>
      </c>
      <c r="C8" s="32" t="s">
        <v>3577</v>
      </c>
      <c r="D8" s="12" t="s">
        <v>3578</v>
      </c>
      <c r="E8" s="14" t="s">
        <v>480</v>
      </c>
      <c r="F8" s="14">
        <v>75</v>
      </c>
      <c r="G8" s="17">
        <v>4</v>
      </c>
      <c r="H8" s="15">
        <f t="shared" si="0"/>
        <v>300</v>
      </c>
      <c r="I8" s="2"/>
    </row>
    <row r="9" ht="20.1" customHeight="1" spans="1:9">
      <c r="A9" s="11">
        <v>4</v>
      </c>
      <c r="B9" s="12" t="s">
        <v>3579</v>
      </c>
      <c r="C9" s="32" t="s">
        <v>3580</v>
      </c>
      <c r="D9" s="12" t="s">
        <v>3581</v>
      </c>
      <c r="E9" s="14" t="s">
        <v>480</v>
      </c>
      <c r="F9" s="14">
        <v>76</v>
      </c>
      <c r="G9" s="17">
        <v>3</v>
      </c>
      <c r="H9" s="15">
        <f t="shared" si="0"/>
        <v>228</v>
      </c>
      <c r="I9" s="2"/>
    </row>
    <row r="10" ht="20.1" customHeight="1" spans="1:9">
      <c r="A10" s="11">
        <v>5</v>
      </c>
      <c r="B10" s="12" t="s">
        <v>3582</v>
      </c>
      <c r="C10" s="32" t="s">
        <v>3583</v>
      </c>
      <c r="D10" s="12" t="s">
        <v>3584</v>
      </c>
      <c r="E10" s="33" t="s">
        <v>480</v>
      </c>
      <c r="F10" s="33">
        <v>63.28</v>
      </c>
      <c r="G10" s="34">
        <v>3.6</v>
      </c>
      <c r="H10" s="15">
        <f t="shared" si="0"/>
        <v>227.808</v>
      </c>
      <c r="I10" s="2"/>
    </row>
    <row r="11" ht="20.1" customHeight="1" spans="1:9">
      <c r="A11" s="11">
        <v>6</v>
      </c>
      <c r="B11" s="26" t="s">
        <v>3585</v>
      </c>
      <c r="C11" s="35" t="s">
        <v>3586</v>
      </c>
      <c r="D11" s="26" t="s">
        <v>3587</v>
      </c>
      <c r="E11" s="33" t="s">
        <v>480</v>
      </c>
      <c r="F11" s="33">
        <v>76.08</v>
      </c>
      <c r="G11" s="34">
        <v>3</v>
      </c>
      <c r="H11" s="15">
        <f t="shared" si="0"/>
        <v>228.24</v>
      </c>
      <c r="I11" s="2"/>
    </row>
    <row r="12" ht="20.1" customHeight="1" spans="1:9">
      <c r="A12" s="11">
        <v>7</v>
      </c>
      <c r="B12" s="26" t="s">
        <v>3588</v>
      </c>
      <c r="C12" s="35" t="s">
        <v>3589</v>
      </c>
      <c r="D12" s="26" t="s">
        <v>3590</v>
      </c>
      <c r="E12" s="33" t="s">
        <v>480</v>
      </c>
      <c r="F12" s="14">
        <v>58</v>
      </c>
      <c r="G12" s="17">
        <v>3.6</v>
      </c>
      <c r="H12" s="15">
        <f t="shared" si="0"/>
        <v>208.8</v>
      </c>
      <c r="I12" s="2"/>
    </row>
    <row r="13" ht="20.1" customHeight="1" spans="1:9">
      <c r="A13" s="11">
        <v>8</v>
      </c>
      <c r="B13" s="12" t="s">
        <v>3591</v>
      </c>
      <c r="C13" s="32" t="s">
        <v>3592</v>
      </c>
      <c r="D13" s="12" t="s">
        <v>3593</v>
      </c>
      <c r="E13" s="14" t="s">
        <v>480</v>
      </c>
      <c r="F13" s="14">
        <v>100</v>
      </c>
      <c r="G13" s="17">
        <v>3.6</v>
      </c>
      <c r="H13" s="15">
        <f t="shared" si="0"/>
        <v>360</v>
      </c>
      <c r="I13" s="2"/>
    </row>
    <row r="14" ht="20.1" customHeight="1" spans="1:9">
      <c r="A14" s="11">
        <v>9</v>
      </c>
      <c r="B14" s="12" t="s">
        <v>3594</v>
      </c>
      <c r="C14" s="32" t="s">
        <v>3595</v>
      </c>
      <c r="D14" s="12" t="s">
        <v>3596</v>
      </c>
      <c r="E14" s="14" t="s">
        <v>480</v>
      </c>
      <c r="F14" s="14">
        <v>152</v>
      </c>
      <c r="G14" s="17">
        <v>4</v>
      </c>
      <c r="H14" s="15">
        <f t="shared" si="0"/>
        <v>608</v>
      </c>
      <c r="I14" s="2"/>
    </row>
    <row r="15" ht="20.1" customHeight="1" spans="1:9">
      <c r="A15" s="11">
        <v>10</v>
      </c>
      <c r="B15" s="12" t="s">
        <v>3597</v>
      </c>
      <c r="C15" s="32" t="s">
        <v>3598</v>
      </c>
      <c r="D15" s="12" t="s">
        <v>3599</v>
      </c>
      <c r="E15" s="14" t="s">
        <v>480</v>
      </c>
      <c r="F15" s="14">
        <v>171</v>
      </c>
      <c r="G15" s="17">
        <v>3</v>
      </c>
      <c r="H15" s="15">
        <f t="shared" si="0"/>
        <v>513</v>
      </c>
      <c r="I15" s="2"/>
    </row>
    <row r="16" ht="20.1" customHeight="1" spans="1:9">
      <c r="A16" s="11">
        <v>11</v>
      </c>
      <c r="B16" s="12" t="s">
        <v>3600</v>
      </c>
      <c r="C16" s="32" t="s">
        <v>3601</v>
      </c>
      <c r="D16" s="12" t="s">
        <v>3602</v>
      </c>
      <c r="E16" s="14" t="s">
        <v>480</v>
      </c>
      <c r="F16" s="14">
        <v>109</v>
      </c>
      <c r="G16" s="17">
        <v>7</v>
      </c>
      <c r="H16" s="15">
        <f t="shared" si="0"/>
        <v>763</v>
      </c>
      <c r="I16" s="2"/>
    </row>
    <row r="17" ht="20.1" customHeight="1" spans="1:9">
      <c r="A17" s="11">
        <v>12</v>
      </c>
      <c r="B17" s="12" t="s">
        <v>3384</v>
      </c>
      <c r="C17" s="32" t="s">
        <v>3385</v>
      </c>
      <c r="D17" s="12" t="s">
        <v>3603</v>
      </c>
      <c r="E17" s="14" t="s">
        <v>480</v>
      </c>
      <c r="F17" s="14">
        <v>140</v>
      </c>
      <c r="G17" s="17">
        <v>4</v>
      </c>
      <c r="H17" s="15">
        <f t="shared" si="0"/>
        <v>560</v>
      </c>
      <c r="I17" s="2"/>
    </row>
    <row r="18" ht="20.1" customHeight="1" spans="1:9">
      <c r="A18" s="11">
        <v>13</v>
      </c>
      <c r="B18" s="12" t="s">
        <v>3604</v>
      </c>
      <c r="C18" s="32" t="s">
        <v>3605</v>
      </c>
      <c r="D18" s="12" t="s">
        <v>3606</v>
      </c>
      <c r="E18" s="14" t="s">
        <v>480</v>
      </c>
      <c r="F18" s="14">
        <v>118</v>
      </c>
      <c r="G18" s="17">
        <v>3.6</v>
      </c>
      <c r="H18" s="15">
        <f t="shared" si="0"/>
        <v>424.8</v>
      </c>
      <c r="I18" s="2"/>
    </row>
    <row r="19" ht="20.1" customHeight="1" spans="1:9">
      <c r="A19" s="11">
        <v>14</v>
      </c>
      <c r="B19" s="12" t="s">
        <v>3607</v>
      </c>
      <c r="C19" s="32" t="s">
        <v>3608</v>
      </c>
      <c r="D19" s="12" t="s">
        <v>3609</v>
      </c>
      <c r="E19" s="14" t="s">
        <v>480</v>
      </c>
      <c r="F19" s="14">
        <v>110</v>
      </c>
      <c r="G19" s="17">
        <v>3.6</v>
      </c>
      <c r="H19" s="15">
        <f t="shared" si="0"/>
        <v>396</v>
      </c>
      <c r="I19" s="2"/>
    </row>
    <row r="20" ht="20.1" customHeight="1" spans="1:9">
      <c r="A20" s="11">
        <v>15</v>
      </c>
      <c r="B20" s="12" t="s">
        <v>3610</v>
      </c>
      <c r="C20" s="32" t="s">
        <v>3611</v>
      </c>
      <c r="D20" s="12" t="s">
        <v>3612</v>
      </c>
      <c r="E20" s="14" t="s">
        <v>480</v>
      </c>
      <c r="F20" s="14">
        <v>140</v>
      </c>
      <c r="G20" s="17">
        <v>2.9</v>
      </c>
      <c r="H20" s="15">
        <f t="shared" si="0"/>
        <v>406</v>
      </c>
      <c r="I20" s="2"/>
    </row>
    <row r="21" ht="20.1" customHeight="1" spans="1:9">
      <c r="A21" s="11">
        <v>16</v>
      </c>
      <c r="B21" s="12" t="s">
        <v>3613</v>
      </c>
      <c r="C21" s="32" t="s">
        <v>3614</v>
      </c>
      <c r="D21" s="12" t="s">
        <v>3615</v>
      </c>
      <c r="E21" s="14" t="s">
        <v>480</v>
      </c>
      <c r="F21" s="14">
        <v>140</v>
      </c>
      <c r="G21" s="17">
        <v>3</v>
      </c>
      <c r="H21" s="15">
        <f t="shared" si="0"/>
        <v>420</v>
      </c>
      <c r="I21" s="2"/>
    </row>
    <row r="22" ht="20.1" customHeight="1" spans="1:9">
      <c r="A22" s="11">
        <v>17</v>
      </c>
      <c r="B22" s="12" t="s">
        <v>3616</v>
      </c>
      <c r="C22" s="32" t="s">
        <v>3617</v>
      </c>
      <c r="D22" s="12" t="s">
        <v>3618</v>
      </c>
      <c r="E22" s="14" t="s">
        <v>480</v>
      </c>
      <c r="F22" s="14">
        <v>140</v>
      </c>
      <c r="G22" s="17">
        <v>3</v>
      </c>
      <c r="H22" s="15">
        <f t="shared" si="0"/>
        <v>420</v>
      </c>
      <c r="I22" s="2"/>
    </row>
    <row r="23" ht="20.1" customHeight="1" spans="1:9">
      <c r="A23" s="11">
        <v>18</v>
      </c>
      <c r="B23" s="12" t="s">
        <v>3619</v>
      </c>
      <c r="C23" s="32" t="s">
        <v>3620</v>
      </c>
      <c r="D23" s="12" t="s">
        <v>3621</v>
      </c>
      <c r="E23" s="14" t="s">
        <v>480</v>
      </c>
      <c r="F23" s="14">
        <v>320</v>
      </c>
      <c r="G23" s="17">
        <v>3.2</v>
      </c>
      <c r="H23" s="15">
        <f t="shared" si="0"/>
        <v>1024</v>
      </c>
      <c r="I23" s="2"/>
    </row>
    <row r="24" ht="20.1" customHeight="1" spans="1:9">
      <c r="A24" s="11">
        <v>19</v>
      </c>
      <c r="B24" s="12" t="s">
        <v>3622</v>
      </c>
      <c r="C24" s="32" t="s">
        <v>3623</v>
      </c>
      <c r="D24" s="12" t="s">
        <v>3624</v>
      </c>
      <c r="E24" s="14" t="s">
        <v>480</v>
      </c>
      <c r="F24" s="14">
        <v>81.26</v>
      </c>
      <c r="G24" s="17">
        <v>4.5</v>
      </c>
      <c r="H24" s="15">
        <f t="shared" si="0"/>
        <v>365.67</v>
      </c>
      <c r="I24" s="2"/>
    </row>
    <row r="25" s="1" customFormat="1" ht="20.1" customHeight="1" spans="1:9">
      <c r="A25" s="11">
        <v>20</v>
      </c>
      <c r="B25" s="12" t="s">
        <v>3625</v>
      </c>
      <c r="C25" s="32" t="s">
        <v>3626</v>
      </c>
      <c r="D25" s="12" t="s">
        <v>3627</v>
      </c>
      <c r="E25" s="14" t="s">
        <v>480</v>
      </c>
      <c r="F25" s="14">
        <v>84.26</v>
      </c>
      <c r="G25" s="17">
        <v>4.5</v>
      </c>
      <c r="H25" s="15">
        <f t="shared" si="0"/>
        <v>379.17</v>
      </c>
      <c r="I25" s="2"/>
    </row>
    <row r="26" s="1" customFormat="1" ht="20.1" customHeight="1" spans="1:9">
      <c r="A26" s="11">
        <v>21</v>
      </c>
      <c r="B26" s="12" t="s">
        <v>3628</v>
      </c>
      <c r="C26" s="32" t="s">
        <v>3629</v>
      </c>
      <c r="D26" s="12" t="s">
        <v>3630</v>
      </c>
      <c r="E26" s="14" t="s">
        <v>480</v>
      </c>
      <c r="F26" s="14">
        <v>84</v>
      </c>
      <c r="G26" s="17">
        <v>4.5</v>
      </c>
      <c r="H26" s="15">
        <f t="shared" si="0"/>
        <v>378</v>
      </c>
      <c r="I26" s="2"/>
    </row>
    <row r="27" s="1" customFormat="1" ht="20.1" customHeight="1" spans="1:9">
      <c r="A27" s="11">
        <v>22</v>
      </c>
      <c r="B27" s="12" t="s">
        <v>3631</v>
      </c>
      <c r="C27" s="32" t="s">
        <v>3626</v>
      </c>
      <c r="D27" s="12" t="s">
        <v>3627</v>
      </c>
      <c r="E27" s="14" t="s">
        <v>480</v>
      </c>
      <c r="F27" s="14">
        <v>65</v>
      </c>
      <c r="G27" s="17">
        <v>4.5</v>
      </c>
      <c r="H27" s="15">
        <f t="shared" si="0"/>
        <v>292.5</v>
      </c>
      <c r="I27" s="2"/>
    </row>
    <row r="28" s="1" customFormat="1" ht="20.1" customHeight="1" spans="1:9">
      <c r="A28" s="11">
        <v>23</v>
      </c>
      <c r="B28" s="12" t="s">
        <v>3632</v>
      </c>
      <c r="C28" s="32" t="s">
        <v>3633</v>
      </c>
      <c r="D28" s="12" t="s">
        <v>3634</v>
      </c>
      <c r="E28" s="14" t="s">
        <v>480</v>
      </c>
      <c r="F28" s="14">
        <v>84</v>
      </c>
      <c r="G28" s="17">
        <v>4.5</v>
      </c>
      <c r="H28" s="15">
        <f t="shared" si="0"/>
        <v>378</v>
      </c>
      <c r="I28" s="2"/>
    </row>
    <row r="29" s="1" customFormat="1" ht="20.1" customHeight="1" spans="1:9">
      <c r="A29" s="11">
        <v>24</v>
      </c>
      <c r="B29" s="12" t="s">
        <v>3635</v>
      </c>
      <c r="C29" s="32" t="s">
        <v>3636</v>
      </c>
      <c r="D29" s="12" t="s">
        <v>3637</v>
      </c>
      <c r="E29" s="14" t="s">
        <v>480</v>
      </c>
      <c r="F29" s="14">
        <v>84</v>
      </c>
      <c r="G29" s="17">
        <v>4.5</v>
      </c>
      <c r="H29" s="15">
        <f t="shared" si="0"/>
        <v>378</v>
      </c>
      <c r="I29" s="2"/>
    </row>
    <row r="30" s="1" customFormat="1" ht="20.1" customHeight="1" spans="1:9">
      <c r="A30" s="11">
        <v>25</v>
      </c>
      <c r="B30" s="12" t="s">
        <v>3638</v>
      </c>
      <c r="C30" s="32" t="s">
        <v>3639</v>
      </c>
      <c r="D30" s="12" t="s">
        <v>3640</v>
      </c>
      <c r="E30" s="14" t="s">
        <v>480</v>
      </c>
      <c r="F30" s="14">
        <v>84</v>
      </c>
      <c r="G30" s="17">
        <v>4.5</v>
      </c>
      <c r="H30" s="15">
        <f t="shared" si="0"/>
        <v>378</v>
      </c>
      <c r="I30" s="2"/>
    </row>
    <row r="31" s="1" customFormat="1" ht="20.1" customHeight="1" spans="1:9">
      <c r="A31" s="11">
        <v>26</v>
      </c>
      <c r="B31" s="12" t="s">
        <v>3641</v>
      </c>
      <c r="C31" s="32" t="s">
        <v>3642</v>
      </c>
      <c r="D31" s="12" t="s">
        <v>3643</v>
      </c>
      <c r="E31" s="14" t="s">
        <v>480</v>
      </c>
      <c r="F31" s="14">
        <v>84</v>
      </c>
      <c r="G31" s="17">
        <v>4.5</v>
      </c>
      <c r="H31" s="15">
        <f t="shared" si="0"/>
        <v>378</v>
      </c>
      <c r="I31" s="2"/>
    </row>
    <row r="32" s="1" customFormat="1" ht="20.1" customHeight="1" spans="1:9">
      <c r="A32" s="11">
        <v>27</v>
      </c>
      <c r="B32" s="12" t="s">
        <v>3644</v>
      </c>
      <c r="C32" s="32" t="s">
        <v>3645</v>
      </c>
      <c r="D32" s="12" t="s">
        <v>3646</v>
      </c>
      <c r="E32" s="14" t="s">
        <v>480</v>
      </c>
      <c r="F32" s="14">
        <v>84</v>
      </c>
      <c r="G32" s="17">
        <v>4.5</v>
      </c>
      <c r="H32" s="15">
        <f t="shared" si="0"/>
        <v>378</v>
      </c>
      <c r="I32" s="2"/>
    </row>
    <row r="33" s="1" customFormat="1" ht="20.1" customHeight="1" spans="1:9">
      <c r="A33" s="11">
        <v>28</v>
      </c>
      <c r="B33" s="12" t="s">
        <v>3647</v>
      </c>
      <c r="C33" s="32" t="s">
        <v>3648</v>
      </c>
      <c r="D33" s="12" t="s">
        <v>3649</v>
      </c>
      <c r="E33" s="14" t="s">
        <v>480</v>
      </c>
      <c r="F33" s="14">
        <v>84</v>
      </c>
      <c r="G33" s="17">
        <v>4.5</v>
      </c>
      <c r="H33" s="15">
        <f t="shared" si="0"/>
        <v>378</v>
      </c>
      <c r="I33" s="2"/>
    </row>
    <row r="34" s="1" customFormat="1" ht="20.1" customHeight="1" spans="1:9">
      <c r="A34" s="11">
        <v>29</v>
      </c>
      <c r="B34" s="12" t="s">
        <v>3650</v>
      </c>
      <c r="C34" s="32" t="s">
        <v>3651</v>
      </c>
      <c r="D34" s="12" t="s">
        <v>3652</v>
      </c>
      <c r="E34" s="14" t="s">
        <v>480</v>
      </c>
      <c r="F34" s="14">
        <v>84</v>
      </c>
      <c r="G34" s="17">
        <v>4.5</v>
      </c>
      <c r="H34" s="15">
        <f t="shared" si="0"/>
        <v>378</v>
      </c>
      <c r="I34" s="2"/>
    </row>
    <row r="35" s="1" customFormat="1" ht="20.1" customHeight="1" spans="1:9">
      <c r="A35" s="11">
        <v>30</v>
      </c>
      <c r="B35" s="12" t="s">
        <v>3653</v>
      </c>
      <c r="C35" s="32" t="s">
        <v>3654</v>
      </c>
      <c r="D35" s="12" t="s">
        <v>3655</v>
      </c>
      <c r="E35" s="14" t="s">
        <v>480</v>
      </c>
      <c r="F35" s="14">
        <v>84</v>
      </c>
      <c r="G35" s="17">
        <v>4.5</v>
      </c>
      <c r="H35" s="15">
        <f t="shared" si="0"/>
        <v>378</v>
      </c>
      <c r="I35" s="2"/>
    </row>
    <row r="36" s="1" customFormat="1" ht="20.1" customHeight="1" spans="1:9">
      <c r="A36" s="11">
        <v>31</v>
      </c>
      <c r="B36" s="12" t="s">
        <v>3656</v>
      </c>
      <c r="C36" s="32" t="s">
        <v>3657</v>
      </c>
      <c r="D36" s="12" t="s">
        <v>3658</v>
      </c>
      <c r="E36" s="14" t="s">
        <v>480</v>
      </c>
      <c r="F36" s="14">
        <v>84</v>
      </c>
      <c r="G36" s="17">
        <v>4.5</v>
      </c>
      <c r="H36" s="15">
        <f t="shared" si="0"/>
        <v>378</v>
      </c>
      <c r="I36" s="2"/>
    </row>
    <row r="37" s="1" customFormat="1" ht="20.1" customHeight="1" spans="1:9">
      <c r="A37" s="11">
        <v>32</v>
      </c>
      <c r="B37" s="12" t="s">
        <v>3659</v>
      </c>
      <c r="C37" s="32" t="s">
        <v>3660</v>
      </c>
      <c r="D37" s="12" t="s">
        <v>3661</v>
      </c>
      <c r="E37" s="14" t="s">
        <v>480</v>
      </c>
      <c r="F37" s="14">
        <v>84</v>
      </c>
      <c r="G37" s="17">
        <v>4.5</v>
      </c>
      <c r="H37" s="15">
        <f t="shared" si="0"/>
        <v>378</v>
      </c>
      <c r="I37" s="2"/>
    </row>
    <row r="38" s="1" customFormat="1" ht="20.1" customHeight="1" spans="1:9">
      <c r="A38" s="11">
        <v>33</v>
      </c>
      <c r="B38" s="12" t="s">
        <v>3662</v>
      </c>
      <c r="C38" s="32" t="s">
        <v>3663</v>
      </c>
      <c r="D38" s="12" t="s">
        <v>3664</v>
      </c>
      <c r="E38" s="14" t="s">
        <v>480</v>
      </c>
      <c r="F38" s="14">
        <v>84</v>
      </c>
      <c r="G38" s="17">
        <v>4.5</v>
      </c>
      <c r="H38" s="15">
        <f t="shared" si="0"/>
        <v>378</v>
      </c>
      <c r="I38" s="2"/>
    </row>
    <row r="39" s="1" customFormat="1" ht="20.1" customHeight="1" spans="1:9">
      <c r="A39" s="11">
        <v>34</v>
      </c>
      <c r="B39" s="12" t="s">
        <v>3665</v>
      </c>
      <c r="C39" s="32" t="s">
        <v>3666</v>
      </c>
      <c r="D39" s="12" t="s">
        <v>3667</v>
      </c>
      <c r="E39" s="14" t="s">
        <v>480</v>
      </c>
      <c r="F39" s="14">
        <v>84</v>
      </c>
      <c r="G39" s="17">
        <v>4.5</v>
      </c>
      <c r="H39" s="15">
        <f t="shared" si="0"/>
        <v>378</v>
      </c>
      <c r="I39" s="2"/>
    </row>
    <row r="40" s="1" customFormat="1" ht="20.1" customHeight="1" spans="1:9">
      <c r="A40" s="11">
        <v>35</v>
      </c>
      <c r="B40" s="12" t="s">
        <v>3668</v>
      </c>
      <c r="C40" s="32" t="s">
        <v>3669</v>
      </c>
      <c r="D40" s="12" t="s">
        <v>3670</v>
      </c>
      <c r="E40" s="14" t="s">
        <v>480</v>
      </c>
      <c r="F40" s="14">
        <v>84</v>
      </c>
      <c r="G40" s="17">
        <v>4.5</v>
      </c>
      <c r="H40" s="15">
        <f t="shared" si="0"/>
        <v>378</v>
      </c>
      <c r="I40" s="2"/>
    </row>
    <row r="41" s="1" customFormat="1" ht="20.1" customHeight="1" spans="1:9">
      <c r="A41" s="11">
        <v>36</v>
      </c>
      <c r="B41" s="12" t="s">
        <v>3671</v>
      </c>
      <c r="C41" s="32" t="s">
        <v>3672</v>
      </c>
      <c r="D41" s="12" t="s">
        <v>3673</v>
      </c>
      <c r="E41" s="14" t="s">
        <v>480</v>
      </c>
      <c r="F41" s="14">
        <v>84</v>
      </c>
      <c r="G41" s="17">
        <v>4.5</v>
      </c>
      <c r="H41" s="15">
        <f t="shared" si="0"/>
        <v>378</v>
      </c>
      <c r="I41" s="2"/>
    </row>
    <row r="42" s="1" customFormat="1" ht="20.1" customHeight="1" spans="1:9">
      <c r="A42" s="11">
        <v>37</v>
      </c>
      <c r="B42" s="12" t="s">
        <v>3674</v>
      </c>
      <c r="C42" s="32" t="s">
        <v>3675</v>
      </c>
      <c r="D42" s="12" t="s">
        <v>3676</v>
      </c>
      <c r="E42" s="14" t="s">
        <v>480</v>
      </c>
      <c r="F42" s="14">
        <v>1017</v>
      </c>
      <c r="G42" s="17">
        <v>4</v>
      </c>
      <c r="H42" s="15">
        <f t="shared" si="0"/>
        <v>4068</v>
      </c>
      <c r="I42" s="2"/>
    </row>
    <row r="43" s="1" customFormat="1" ht="20.1" customHeight="1" spans="1:9">
      <c r="A43" s="11">
        <v>38</v>
      </c>
      <c r="B43" s="12" t="s">
        <v>3677</v>
      </c>
      <c r="C43" s="32" t="s">
        <v>3678</v>
      </c>
      <c r="D43" s="12" t="s">
        <v>3679</v>
      </c>
      <c r="E43" s="11" t="s">
        <v>3415</v>
      </c>
      <c r="F43" s="11">
        <v>154</v>
      </c>
      <c r="G43" s="15">
        <v>4</v>
      </c>
      <c r="H43" s="15">
        <f t="shared" si="0"/>
        <v>616</v>
      </c>
      <c r="I43" s="2"/>
    </row>
    <row r="44" s="1" customFormat="1" ht="20.1" customHeight="1" spans="1:9">
      <c r="A44" s="11">
        <v>39</v>
      </c>
      <c r="B44" s="12" t="s">
        <v>3680</v>
      </c>
      <c r="C44" s="32" t="s">
        <v>3681</v>
      </c>
      <c r="D44" s="12" t="s">
        <v>3682</v>
      </c>
      <c r="E44" s="14" t="s">
        <v>3415</v>
      </c>
      <c r="F44" s="14">
        <v>164</v>
      </c>
      <c r="G44" s="17">
        <v>6</v>
      </c>
      <c r="H44" s="15">
        <f t="shared" si="0"/>
        <v>984</v>
      </c>
      <c r="I44" s="2"/>
    </row>
    <row r="45" s="1" customFormat="1" ht="20.1" customHeight="1" spans="1:9">
      <c r="A45" s="11">
        <v>40</v>
      </c>
      <c r="B45" s="12" t="s">
        <v>3683</v>
      </c>
      <c r="C45" s="32" t="s">
        <v>3684</v>
      </c>
      <c r="D45" s="12" t="s">
        <v>3685</v>
      </c>
      <c r="E45" s="11" t="s">
        <v>3415</v>
      </c>
      <c r="F45" s="11">
        <v>144</v>
      </c>
      <c r="G45" s="15">
        <v>4.3</v>
      </c>
      <c r="H45" s="15">
        <f t="shared" si="0"/>
        <v>619.2</v>
      </c>
      <c r="I45" s="2"/>
    </row>
    <row r="46" s="1" customFormat="1" ht="21.95" customHeight="1" spans="1:9">
      <c r="A46" s="11">
        <v>41</v>
      </c>
      <c r="B46" s="12" t="s">
        <v>3686</v>
      </c>
      <c r="C46" s="32" t="s">
        <v>3687</v>
      </c>
      <c r="D46" s="12" t="s">
        <v>3688</v>
      </c>
      <c r="E46" s="14" t="s">
        <v>3415</v>
      </c>
      <c r="F46" s="14">
        <v>71.8</v>
      </c>
      <c r="G46" s="17">
        <v>3.98</v>
      </c>
      <c r="H46" s="15">
        <f t="shared" si="0"/>
        <v>285.764</v>
      </c>
      <c r="I46" s="2"/>
    </row>
    <row r="47" s="1" customFormat="1" ht="20.1" customHeight="1" spans="1:9">
      <c r="A47" s="11">
        <v>42</v>
      </c>
      <c r="B47" s="12" t="s">
        <v>3689</v>
      </c>
      <c r="C47" s="32" t="s">
        <v>3690</v>
      </c>
      <c r="D47" s="12" t="s">
        <v>3691</v>
      </c>
      <c r="E47" s="11" t="s">
        <v>3415</v>
      </c>
      <c r="F47" s="11">
        <v>84.8</v>
      </c>
      <c r="G47" s="15">
        <v>4.4</v>
      </c>
      <c r="H47" s="15">
        <f t="shared" si="0"/>
        <v>373.12</v>
      </c>
      <c r="I47" s="2"/>
    </row>
    <row r="48" s="1" customFormat="1" ht="20.1" customHeight="1" spans="1:9">
      <c r="A48" s="11">
        <v>43</v>
      </c>
      <c r="B48" s="12" t="s">
        <v>3692</v>
      </c>
      <c r="C48" s="32" t="s">
        <v>3693</v>
      </c>
      <c r="D48" s="12" t="s">
        <v>3694</v>
      </c>
      <c r="E48" s="14" t="s">
        <v>3415</v>
      </c>
      <c r="F48" s="14">
        <v>26.8</v>
      </c>
      <c r="G48" s="17">
        <v>3</v>
      </c>
      <c r="H48" s="15">
        <f t="shared" si="0"/>
        <v>80.4</v>
      </c>
      <c r="I48" s="2"/>
    </row>
    <row r="49" s="1" customFormat="1" ht="20.1" customHeight="1" spans="1:9">
      <c r="A49" s="11">
        <v>44</v>
      </c>
      <c r="B49" s="12" t="s">
        <v>3695</v>
      </c>
      <c r="C49" s="32" t="s">
        <v>3696</v>
      </c>
      <c r="D49" s="12" t="s">
        <v>3697</v>
      </c>
      <c r="E49" s="11" t="s">
        <v>3415</v>
      </c>
      <c r="F49" s="11">
        <v>185</v>
      </c>
      <c r="G49" s="15">
        <v>4.5</v>
      </c>
      <c r="H49" s="15">
        <f t="shared" si="0"/>
        <v>832.5</v>
      </c>
      <c r="I49" s="2"/>
    </row>
    <row r="50" ht="20.1" customHeight="1" spans="1:9">
      <c r="A50" s="11">
        <v>45</v>
      </c>
      <c r="B50" s="12" t="s">
        <v>3698</v>
      </c>
      <c r="C50" s="32" t="s">
        <v>3699</v>
      </c>
      <c r="D50" s="12" t="s">
        <v>3700</v>
      </c>
      <c r="E50" s="11" t="s">
        <v>3415</v>
      </c>
      <c r="F50" s="14">
        <v>44.3</v>
      </c>
      <c r="G50" s="17">
        <v>4.21</v>
      </c>
      <c r="H50" s="15">
        <f t="shared" si="0"/>
        <v>186.503</v>
      </c>
      <c r="I50" s="2"/>
    </row>
    <row r="51" ht="20.1" customHeight="1" spans="1:9">
      <c r="A51" s="11">
        <v>46</v>
      </c>
      <c r="B51" s="12" t="s">
        <v>3701</v>
      </c>
      <c r="C51" s="32" t="s">
        <v>3702</v>
      </c>
      <c r="D51" s="12" t="s">
        <v>3703</v>
      </c>
      <c r="E51" s="11" t="s">
        <v>3415</v>
      </c>
      <c r="F51" s="11">
        <v>150</v>
      </c>
      <c r="G51" s="15">
        <v>3.7</v>
      </c>
      <c r="H51" s="15">
        <f t="shared" si="0"/>
        <v>555</v>
      </c>
      <c r="I51" s="2"/>
    </row>
    <row r="52" ht="20.1" customHeight="1" spans="1:9">
      <c r="A52" s="11">
        <v>47</v>
      </c>
      <c r="B52" s="12" t="s">
        <v>3704</v>
      </c>
      <c r="C52" s="32" t="s">
        <v>3705</v>
      </c>
      <c r="D52" s="12" t="s">
        <v>3706</v>
      </c>
      <c r="E52" s="11" t="s">
        <v>3415</v>
      </c>
      <c r="F52" s="11">
        <v>81.9</v>
      </c>
      <c r="G52" s="15">
        <v>7</v>
      </c>
      <c r="H52" s="15">
        <f t="shared" si="0"/>
        <v>573.3</v>
      </c>
      <c r="I52" s="2"/>
    </row>
    <row r="53" ht="20.1" customHeight="1" spans="1:9">
      <c r="A53" s="11">
        <v>48</v>
      </c>
      <c r="B53" s="12" t="s">
        <v>3707</v>
      </c>
      <c r="C53" s="32" t="s">
        <v>3708</v>
      </c>
      <c r="D53" s="12" t="s">
        <v>3709</v>
      </c>
      <c r="E53" s="11" t="s">
        <v>3415</v>
      </c>
      <c r="F53" s="11">
        <v>265</v>
      </c>
      <c r="G53" s="15">
        <v>5.5</v>
      </c>
      <c r="H53" s="15">
        <f t="shared" si="0"/>
        <v>1457.5</v>
      </c>
      <c r="I53" s="2"/>
    </row>
    <row r="54" ht="20.1" customHeight="1" spans="1:9">
      <c r="A54" s="11">
        <v>49</v>
      </c>
      <c r="B54" s="12" t="s">
        <v>3710</v>
      </c>
      <c r="C54" s="32" t="s">
        <v>3711</v>
      </c>
      <c r="D54" s="12" t="s">
        <v>3712</v>
      </c>
      <c r="E54" s="11" t="s">
        <v>3415</v>
      </c>
      <c r="F54" s="14">
        <v>148</v>
      </c>
      <c r="G54" s="17">
        <v>4.8</v>
      </c>
      <c r="H54" s="15">
        <f t="shared" si="0"/>
        <v>710.4</v>
      </c>
      <c r="I54" s="2"/>
    </row>
    <row r="55" ht="20.1" customHeight="1" spans="1:9">
      <c r="A55" s="11">
        <v>50</v>
      </c>
      <c r="B55" s="12" t="s">
        <v>3713</v>
      </c>
      <c r="C55" s="32" t="s">
        <v>3714</v>
      </c>
      <c r="D55" s="12" t="s">
        <v>3715</v>
      </c>
      <c r="E55" s="11" t="s">
        <v>3415</v>
      </c>
      <c r="F55" s="11">
        <v>80.3</v>
      </c>
      <c r="G55" s="15">
        <v>3.9</v>
      </c>
      <c r="H55" s="15">
        <f t="shared" si="0"/>
        <v>313.17</v>
      </c>
      <c r="I55" s="2"/>
    </row>
    <row r="56" ht="20.1" customHeight="1" spans="1:9">
      <c r="A56" s="11">
        <v>51</v>
      </c>
      <c r="B56" s="12" t="s">
        <v>3716</v>
      </c>
      <c r="C56" s="32" t="s">
        <v>3717</v>
      </c>
      <c r="D56" s="12" t="s">
        <v>3718</v>
      </c>
      <c r="E56" s="14" t="s">
        <v>3415</v>
      </c>
      <c r="F56" s="14">
        <v>63.8</v>
      </c>
      <c r="G56" s="17">
        <v>5</v>
      </c>
      <c r="H56" s="15">
        <f t="shared" si="0"/>
        <v>319</v>
      </c>
      <c r="I56" s="2"/>
    </row>
    <row r="57" ht="20.1" customHeight="1" spans="1:9">
      <c r="A57" s="11">
        <v>52</v>
      </c>
      <c r="B57" s="12" t="s">
        <v>3719</v>
      </c>
      <c r="C57" s="32" t="s">
        <v>3720</v>
      </c>
      <c r="D57" s="12" t="s">
        <v>3721</v>
      </c>
      <c r="E57" s="14" t="s">
        <v>3415</v>
      </c>
      <c r="F57" s="14">
        <v>109</v>
      </c>
      <c r="G57" s="17">
        <v>3</v>
      </c>
      <c r="H57" s="15">
        <f t="shared" si="0"/>
        <v>327</v>
      </c>
      <c r="I57" s="2"/>
    </row>
    <row r="58" ht="20.1" customHeight="1" spans="1:9">
      <c r="A58" s="11">
        <v>53</v>
      </c>
      <c r="B58" s="12" t="s">
        <v>3378</v>
      </c>
      <c r="C58" s="32" t="s">
        <v>3379</v>
      </c>
      <c r="D58" s="12" t="s">
        <v>3722</v>
      </c>
      <c r="E58" s="14" t="s">
        <v>3415</v>
      </c>
      <c r="F58" s="14">
        <v>295</v>
      </c>
      <c r="G58" s="17">
        <v>4.8</v>
      </c>
      <c r="H58" s="15">
        <f t="shared" si="0"/>
        <v>1416</v>
      </c>
      <c r="I58" s="2"/>
    </row>
    <row r="59" ht="20.1" customHeight="1" spans="1:9">
      <c r="A59" s="11">
        <v>54</v>
      </c>
      <c r="B59" s="12" t="s">
        <v>3723</v>
      </c>
      <c r="C59" s="32" t="s">
        <v>3724</v>
      </c>
      <c r="D59" s="12" t="s">
        <v>3725</v>
      </c>
      <c r="E59" s="14" t="s">
        <v>3415</v>
      </c>
      <c r="F59" s="14">
        <f>113+64.6</f>
        <v>177.6</v>
      </c>
      <c r="G59" s="17">
        <v>5.1</v>
      </c>
      <c r="H59" s="15">
        <f t="shared" si="0"/>
        <v>905.76</v>
      </c>
      <c r="I59" s="2"/>
    </row>
    <row r="60" ht="20.1" customHeight="1" spans="1:9">
      <c r="A60" s="11">
        <v>55</v>
      </c>
      <c r="B60" s="12" t="s">
        <v>3726</v>
      </c>
      <c r="C60" s="32" t="s">
        <v>3727</v>
      </c>
      <c r="D60" s="12" t="s">
        <v>3728</v>
      </c>
      <c r="E60" s="14" t="s">
        <v>3415</v>
      </c>
      <c r="F60" s="14">
        <v>248</v>
      </c>
      <c r="G60" s="17">
        <v>5.5</v>
      </c>
      <c r="H60" s="15">
        <f t="shared" si="0"/>
        <v>1364</v>
      </c>
      <c r="I60" s="2"/>
    </row>
    <row r="61" ht="20.1" customHeight="1" spans="1:9">
      <c r="A61" s="11">
        <v>56</v>
      </c>
      <c r="B61" s="12" t="s">
        <v>3729</v>
      </c>
      <c r="C61" s="32" t="s">
        <v>3730</v>
      </c>
      <c r="D61" s="12" t="s">
        <v>3731</v>
      </c>
      <c r="E61" s="14" t="s">
        <v>3415</v>
      </c>
      <c r="F61" s="14">
        <v>65</v>
      </c>
      <c r="G61" s="17">
        <v>3</v>
      </c>
      <c r="H61" s="15">
        <f t="shared" si="0"/>
        <v>195</v>
      </c>
      <c r="I61" s="2"/>
    </row>
    <row r="62" ht="20.1" customHeight="1" spans="1:9">
      <c r="A62" s="11">
        <v>57</v>
      </c>
      <c r="B62" s="12" t="s">
        <v>3732</v>
      </c>
      <c r="C62" s="32" t="s">
        <v>3733</v>
      </c>
      <c r="D62" s="12" t="s">
        <v>3734</v>
      </c>
      <c r="E62" s="14" t="s">
        <v>3415</v>
      </c>
      <c r="F62" s="14">
        <v>136</v>
      </c>
      <c r="G62" s="17">
        <v>4</v>
      </c>
      <c r="H62" s="15">
        <f t="shared" si="0"/>
        <v>544</v>
      </c>
      <c r="I62" s="2"/>
    </row>
    <row r="63" ht="20.1" customHeight="1" spans="1:9">
      <c r="A63" s="11">
        <v>58</v>
      </c>
      <c r="B63" s="12" t="s">
        <v>3735</v>
      </c>
      <c r="C63" s="32" t="s">
        <v>3736</v>
      </c>
      <c r="D63" s="12" t="s">
        <v>3737</v>
      </c>
      <c r="E63" s="14" t="s">
        <v>3415</v>
      </c>
      <c r="F63" s="14">
        <v>64.7</v>
      </c>
      <c r="G63" s="17">
        <v>3</v>
      </c>
      <c r="H63" s="15">
        <f t="shared" si="0"/>
        <v>194.1</v>
      </c>
      <c r="I63" s="2"/>
    </row>
    <row r="64" ht="20.1" customHeight="1" spans="1:9">
      <c r="A64" s="11">
        <v>59</v>
      </c>
      <c r="B64" s="12" t="s">
        <v>3738</v>
      </c>
      <c r="C64" s="32" t="s">
        <v>3739</v>
      </c>
      <c r="D64" s="12" t="s">
        <v>3740</v>
      </c>
      <c r="E64" s="14" t="s">
        <v>3415</v>
      </c>
      <c r="F64" s="14">
        <v>195</v>
      </c>
      <c r="G64" s="17">
        <v>4.4</v>
      </c>
      <c r="H64" s="15">
        <f t="shared" si="0"/>
        <v>858</v>
      </c>
      <c r="I64" s="2"/>
    </row>
    <row r="65" ht="20.1" customHeight="1" spans="1:9">
      <c r="A65" s="11">
        <v>60</v>
      </c>
      <c r="B65" s="12" t="s">
        <v>3534</v>
      </c>
      <c r="C65" s="32" t="s">
        <v>3535</v>
      </c>
      <c r="D65" s="12" t="s">
        <v>3741</v>
      </c>
      <c r="E65" s="14" t="s">
        <v>3415</v>
      </c>
      <c r="F65" s="14">
        <v>180</v>
      </c>
      <c r="G65" s="17">
        <v>4</v>
      </c>
      <c r="H65" s="15">
        <f t="shared" si="0"/>
        <v>720</v>
      </c>
      <c r="I65" s="2"/>
    </row>
    <row r="66" ht="20.1" customHeight="1" spans="1:9">
      <c r="A66" s="11">
        <v>61</v>
      </c>
      <c r="B66" s="12" t="s">
        <v>3742</v>
      </c>
      <c r="C66" s="32" t="s">
        <v>3743</v>
      </c>
      <c r="D66" s="12" t="s">
        <v>3744</v>
      </c>
      <c r="E66" s="14" t="s">
        <v>3415</v>
      </c>
      <c r="F66" s="14">
        <v>185</v>
      </c>
      <c r="G66" s="17">
        <v>3.7</v>
      </c>
      <c r="H66" s="15">
        <f t="shared" si="0"/>
        <v>684.5</v>
      </c>
      <c r="I66" s="2"/>
    </row>
    <row r="67" ht="20.1" customHeight="1" spans="1:9">
      <c r="A67" s="11">
        <v>62</v>
      </c>
      <c r="B67" s="12" t="s">
        <v>3745</v>
      </c>
      <c r="C67" s="32" t="s">
        <v>3746</v>
      </c>
      <c r="D67" s="12" t="s">
        <v>3747</v>
      </c>
      <c r="E67" s="14" t="s">
        <v>3415</v>
      </c>
      <c r="F67" s="14">
        <v>100</v>
      </c>
      <c r="G67" s="17">
        <v>3.6</v>
      </c>
      <c r="H67" s="15">
        <f t="shared" si="0"/>
        <v>360</v>
      </c>
      <c r="I67" s="2"/>
    </row>
    <row r="68" ht="20.1" customHeight="1" spans="1:9">
      <c r="A68" s="11">
        <v>63</v>
      </c>
      <c r="B68" s="12" t="s">
        <v>3748</v>
      </c>
      <c r="C68" s="32" t="s">
        <v>3749</v>
      </c>
      <c r="D68" s="12" t="s">
        <v>3750</v>
      </c>
      <c r="E68" s="14" t="s">
        <v>3415</v>
      </c>
      <c r="F68" s="14">
        <v>140</v>
      </c>
      <c r="G68" s="17">
        <v>2.9</v>
      </c>
      <c r="H68" s="15">
        <f t="shared" si="0"/>
        <v>406</v>
      </c>
      <c r="I68" s="2"/>
    </row>
    <row r="69" ht="20.1" customHeight="1" spans="1:9">
      <c r="A69" s="11">
        <v>64</v>
      </c>
      <c r="B69" s="12" t="s">
        <v>3751</v>
      </c>
      <c r="C69" s="32" t="s">
        <v>3752</v>
      </c>
      <c r="D69" s="12" t="s">
        <v>3753</v>
      </c>
      <c r="E69" s="14" t="s">
        <v>3415</v>
      </c>
      <c r="F69" s="14">
        <v>57.5</v>
      </c>
      <c r="G69" s="17">
        <v>5.2</v>
      </c>
      <c r="H69" s="15">
        <f t="shared" si="0"/>
        <v>299</v>
      </c>
      <c r="I69" s="2"/>
    </row>
    <row r="70" ht="20.1" customHeight="1" spans="1:9">
      <c r="A70" s="11">
        <v>65</v>
      </c>
      <c r="B70" s="12" t="s">
        <v>3754</v>
      </c>
      <c r="C70" s="32" t="s">
        <v>3755</v>
      </c>
      <c r="D70" s="12" t="s">
        <v>3756</v>
      </c>
      <c r="E70" s="14" t="s">
        <v>3415</v>
      </c>
      <c r="F70" s="14">
        <v>145</v>
      </c>
      <c r="G70" s="17">
        <v>3.6</v>
      </c>
      <c r="H70" s="15">
        <f t="shared" ref="H70:H94" si="1">F70*G70</f>
        <v>522</v>
      </c>
      <c r="I70" s="2"/>
    </row>
    <row r="71" ht="20.1" customHeight="1" spans="1:9">
      <c r="A71" s="11">
        <v>66</v>
      </c>
      <c r="B71" s="12" t="s">
        <v>3757</v>
      </c>
      <c r="C71" s="32" t="s">
        <v>3758</v>
      </c>
      <c r="D71" s="12" t="s">
        <v>3759</v>
      </c>
      <c r="E71" s="14" t="s">
        <v>3415</v>
      </c>
      <c r="F71" s="33">
        <v>53.09</v>
      </c>
      <c r="G71" s="34">
        <v>3</v>
      </c>
      <c r="H71" s="15">
        <f t="shared" si="1"/>
        <v>159.27</v>
      </c>
      <c r="I71" s="2"/>
    </row>
    <row r="72" ht="20.1" customHeight="1" spans="1:9">
      <c r="A72" s="11">
        <v>67</v>
      </c>
      <c r="B72" s="12" t="s">
        <v>3760</v>
      </c>
      <c r="C72" s="32" t="s">
        <v>3761</v>
      </c>
      <c r="D72" s="12" t="s">
        <v>3762</v>
      </c>
      <c r="E72" s="14" t="s">
        <v>3415</v>
      </c>
      <c r="F72" s="33">
        <v>160</v>
      </c>
      <c r="G72" s="34">
        <v>3</v>
      </c>
      <c r="H72" s="15">
        <f t="shared" si="1"/>
        <v>480</v>
      </c>
      <c r="I72" s="2"/>
    </row>
    <row r="73" ht="20.1" customHeight="1" spans="1:9">
      <c r="A73" s="11">
        <v>68</v>
      </c>
      <c r="B73" s="12" t="s">
        <v>3763</v>
      </c>
      <c r="C73" s="32" t="s">
        <v>3764</v>
      </c>
      <c r="D73" s="12" t="s">
        <v>3765</v>
      </c>
      <c r="E73" s="14" t="s">
        <v>3415</v>
      </c>
      <c r="F73" s="33">
        <v>50</v>
      </c>
      <c r="G73" s="34">
        <v>3</v>
      </c>
      <c r="H73" s="15">
        <f t="shared" si="1"/>
        <v>150</v>
      </c>
      <c r="I73" s="2"/>
    </row>
    <row r="74" ht="20.1" customHeight="1" spans="1:9">
      <c r="A74" s="11">
        <v>69</v>
      </c>
      <c r="B74" s="12" t="s">
        <v>3766</v>
      </c>
      <c r="C74" s="32" t="s">
        <v>3767</v>
      </c>
      <c r="D74" s="12" t="s">
        <v>3768</v>
      </c>
      <c r="E74" s="14" t="s">
        <v>3415</v>
      </c>
      <c r="F74" s="14">
        <v>26.5</v>
      </c>
      <c r="G74" s="17">
        <v>3.6</v>
      </c>
      <c r="H74" s="15">
        <f t="shared" si="1"/>
        <v>95.4</v>
      </c>
      <c r="I74" s="2"/>
    </row>
    <row r="75" ht="20.1" customHeight="1" spans="1:9">
      <c r="A75" s="11">
        <v>70</v>
      </c>
      <c r="B75" s="12" t="s">
        <v>3769</v>
      </c>
      <c r="C75" s="32" t="s">
        <v>3770</v>
      </c>
      <c r="D75" s="12" t="s">
        <v>3771</v>
      </c>
      <c r="E75" s="14" t="s">
        <v>3415</v>
      </c>
      <c r="F75" s="14">
        <v>62.3</v>
      </c>
      <c r="G75" s="17">
        <v>4</v>
      </c>
      <c r="H75" s="15">
        <f t="shared" si="1"/>
        <v>249.2</v>
      </c>
      <c r="I75" s="2"/>
    </row>
    <row r="76" ht="20.1" customHeight="1" spans="1:9">
      <c r="A76" s="11">
        <v>71</v>
      </c>
      <c r="B76" s="12" t="s">
        <v>3772</v>
      </c>
      <c r="C76" s="32" t="s">
        <v>3773</v>
      </c>
      <c r="D76" s="12" t="s">
        <v>3774</v>
      </c>
      <c r="E76" s="14" t="s">
        <v>3415</v>
      </c>
      <c r="F76" s="14">
        <v>68</v>
      </c>
      <c r="G76" s="17">
        <v>3.6</v>
      </c>
      <c r="H76" s="15">
        <f t="shared" si="1"/>
        <v>244.8</v>
      </c>
      <c r="I76" s="2"/>
    </row>
    <row r="77" ht="20.1" customHeight="1" spans="1:9">
      <c r="A77" s="11">
        <v>72</v>
      </c>
      <c r="B77" s="12" t="s">
        <v>3775</v>
      </c>
      <c r="C77" s="32" t="s">
        <v>3776</v>
      </c>
      <c r="D77" s="12" t="s">
        <v>3777</v>
      </c>
      <c r="E77" s="14" t="s">
        <v>3415</v>
      </c>
      <c r="F77" s="14">
        <v>182</v>
      </c>
      <c r="G77" s="17">
        <v>4.9</v>
      </c>
      <c r="H77" s="15">
        <f t="shared" si="1"/>
        <v>891.8</v>
      </c>
      <c r="I77" s="2"/>
    </row>
    <row r="78" ht="20.1" customHeight="1" spans="1:9">
      <c r="A78" s="11">
        <v>73</v>
      </c>
      <c r="B78" s="12" t="s">
        <v>3778</v>
      </c>
      <c r="C78" s="32" t="s">
        <v>3779</v>
      </c>
      <c r="D78" s="12" t="s">
        <v>3780</v>
      </c>
      <c r="E78" s="14" t="s">
        <v>3415</v>
      </c>
      <c r="F78" s="14">
        <v>103</v>
      </c>
      <c r="G78" s="17">
        <v>3.43</v>
      </c>
      <c r="H78" s="15">
        <f t="shared" si="1"/>
        <v>353.29</v>
      </c>
      <c r="I78" s="2"/>
    </row>
    <row r="79" ht="20.1" customHeight="1" spans="1:9">
      <c r="A79" s="11">
        <v>74</v>
      </c>
      <c r="B79" s="12" t="s">
        <v>3781</v>
      </c>
      <c r="C79" s="32" t="s">
        <v>3782</v>
      </c>
      <c r="D79" s="12" t="s">
        <v>3783</v>
      </c>
      <c r="E79" s="14" t="s">
        <v>3415</v>
      </c>
      <c r="F79" s="14">
        <v>89.14</v>
      </c>
      <c r="G79" s="17">
        <v>4</v>
      </c>
      <c r="H79" s="15">
        <f t="shared" si="1"/>
        <v>356.56</v>
      </c>
      <c r="I79" s="2"/>
    </row>
    <row r="80" ht="20.1" customHeight="1" spans="1:9">
      <c r="A80" s="11">
        <v>75</v>
      </c>
      <c r="B80" s="12" t="s">
        <v>3784</v>
      </c>
      <c r="C80" s="32" t="s">
        <v>3785</v>
      </c>
      <c r="D80" s="12" t="s">
        <v>3786</v>
      </c>
      <c r="E80" s="14" t="s">
        <v>3415</v>
      </c>
      <c r="F80" s="14">
        <v>169.87</v>
      </c>
      <c r="G80" s="17">
        <v>5</v>
      </c>
      <c r="H80" s="15">
        <f t="shared" si="1"/>
        <v>849.35</v>
      </c>
      <c r="I80" s="2"/>
    </row>
    <row r="81" ht="20.1" customHeight="1" spans="1:9">
      <c r="A81" s="11">
        <v>76</v>
      </c>
      <c r="B81" s="12" t="s">
        <v>3787</v>
      </c>
      <c r="C81" s="32" t="s">
        <v>3788</v>
      </c>
      <c r="D81" s="12" t="s">
        <v>3789</v>
      </c>
      <c r="E81" s="14" t="s">
        <v>3415</v>
      </c>
      <c r="F81" s="14">
        <v>160</v>
      </c>
      <c r="G81" s="17">
        <v>4</v>
      </c>
      <c r="H81" s="15">
        <f t="shared" si="1"/>
        <v>640</v>
      </c>
      <c r="I81" s="2"/>
    </row>
    <row r="82" ht="20.1" customHeight="1" spans="1:9">
      <c r="A82" s="11">
        <v>77</v>
      </c>
      <c r="B82" s="12" t="s">
        <v>3790</v>
      </c>
      <c r="C82" s="32" t="s">
        <v>3791</v>
      </c>
      <c r="D82" s="12" t="s">
        <v>3792</v>
      </c>
      <c r="E82" s="14" t="s">
        <v>3415</v>
      </c>
      <c r="F82" s="14">
        <v>1068</v>
      </c>
      <c r="G82" s="17">
        <v>3.6</v>
      </c>
      <c r="H82" s="15">
        <f t="shared" si="1"/>
        <v>3844.8</v>
      </c>
      <c r="I82" s="2"/>
    </row>
    <row r="83" ht="20.1" customHeight="1" spans="1:9">
      <c r="A83" s="11">
        <v>78</v>
      </c>
      <c r="B83" s="12" t="s">
        <v>3793</v>
      </c>
      <c r="C83" s="32" t="s">
        <v>3794</v>
      </c>
      <c r="D83" s="12" t="s">
        <v>3795</v>
      </c>
      <c r="E83" s="14" t="s">
        <v>3415</v>
      </c>
      <c r="F83" s="14">
        <v>74.26</v>
      </c>
      <c r="G83" s="17">
        <v>3.6</v>
      </c>
      <c r="H83" s="15">
        <f t="shared" si="1"/>
        <v>267.336</v>
      </c>
      <c r="I83" s="2"/>
    </row>
    <row r="84" ht="20.1" customHeight="1" spans="1:9">
      <c r="A84" s="11">
        <v>79</v>
      </c>
      <c r="B84" s="12" t="s">
        <v>3386</v>
      </c>
      <c r="C84" s="32" t="s">
        <v>3387</v>
      </c>
      <c r="D84" s="12" t="s">
        <v>3796</v>
      </c>
      <c r="E84" s="14" t="s">
        <v>3415</v>
      </c>
      <c r="F84" s="14">
        <v>200</v>
      </c>
      <c r="G84" s="17">
        <v>4</v>
      </c>
      <c r="H84" s="15">
        <f t="shared" si="1"/>
        <v>800</v>
      </c>
      <c r="I84" s="2"/>
    </row>
    <row r="85" ht="20.1" customHeight="1" spans="1:9">
      <c r="A85" s="11">
        <v>80</v>
      </c>
      <c r="B85" s="12" t="s">
        <v>3797</v>
      </c>
      <c r="C85" s="32" t="s">
        <v>3798</v>
      </c>
      <c r="D85" s="12" t="s">
        <v>3799</v>
      </c>
      <c r="E85" s="14" t="s">
        <v>3415</v>
      </c>
      <c r="F85" s="14">
        <v>321</v>
      </c>
      <c r="G85" s="17">
        <v>4.34</v>
      </c>
      <c r="H85" s="15">
        <f t="shared" si="1"/>
        <v>1393.14</v>
      </c>
      <c r="I85" s="2"/>
    </row>
    <row r="86" ht="20.1" customHeight="1" spans="1:9">
      <c r="A86" s="11">
        <v>81</v>
      </c>
      <c r="B86" s="12" t="s">
        <v>3800</v>
      </c>
      <c r="C86" s="32" t="s">
        <v>3801</v>
      </c>
      <c r="D86" s="12" t="s">
        <v>3802</v>
      </c>
      <c r="E86" s="14" t="s">
        <v>928</v>
      </c>
      <c r="F86" s="14">
        <v>92.2</v>
      </c>
      <c r="G86" s="17">
        <v>4.5</v>
      </c>
      <c r="H86" s="15">
        <f t="shared" si="1"/>
        <v>414.9</v>
      </c>
      <c r="I86" s="2"/>
    </row>
    <row r="87" ht="20.1" customHeight="1" spans="1:9">
      <c r="A87" s="11">
        <v>82</v>
      </c>
      <c r="B87" s="12" t="s">
        <v>3803</v>
      </c>
      <c r="C87" s="32" t="s">
        <v>3804</v>
      </c>
      <c r="D87" s="12" t="s">
        <v>3805</v>
      </c>
      <c r="E87" s="14" t="s">
        <v>928</v>
      </c>
      <c r="F87" s="14">
        <f>1715+53.4+152</f>
        <v>1920.4</v>
      </c>
      <c r="G87" s="17">
        <v>5</v>
      </c>
      <c r="H87" s="15">
        <f t="shared" si="1"/>
        <v>9602</v>
      </c>
      <c r="I87" s="2"/>
    </row>
    <row r="88" ht="20.1" customHeight="1" spans="1:9">
      <c r="A88" s="11">
        <v>83</v>
      </c>
      <c r="B88" s="12" t="s">
        <v>3806</v>
      </c>
      <c r="C88" s="32" t="s">
        <v>2396</v>
      </c>
      <c r="D88" s="12" t="s">
        <v>3807</v>
      </c>
      <c r="E88" s="11" t="s">
        <v>3546</v>
      </c>
      <c r="F88" s="11">
        <v>187</v>
      </c>
      <c r="G88" s="15">
        <v>4</v>
      </c>
      <c r="H88" s="15">
        <f t="shared" si="1"/>
        <v>748</v>
      </c>
      <c r="I88" s="2"/>
    </row>
    <row r="89" ht="20.1" customHeight="1" spans="1:9">
      <c r="A89" s="11">
        <v>84</v>
      </c>
      <c r="B89" s="12" t="s">
        <v>3506</v>
      </c>
      <c r="C89" s="32" t="s">
        <v>3507</v>
      </c>
      <c r="D89" s="12" t="s">
        <v>3808</v>
      </c>
      <c r="E89" s="11" t="s">
        <v>3546</v>
      </c>
      <c r="F89" s="11">
        <f>518+93.5</f>
        <v>611.5</v>
      </c>
      <c r="G89" s="15">
        <v>3.6</v>
      </c>
      <c r="H89" s="15">
        <f t="shared" si="1"/>
        <v>2201.4</v>
      </c>
      <c r="I89" s="2"/>
    </row>
    <row r="90" ht="20.1" customHeight="1" spans="1:9">
      <c r="A90" s="11">
        <v>85</v>
      </c>
      <c r="B90" s="12" t="s">
        <v>3809</v>
      </c>
      <c r="C90" s="32" t="s">
        <v>3810</v>
      </c>
      <c r="D90" s="12" t="s">
        <v>3811</v>
      </c>
      <c r="E90" s="14" t="s">
        <v>3546</v>
      </c>
      <c r="F90" s="14">
        <v>367</v>
      </c>
      <c r="G90" s="17">
        <v>4.63</v>
      </c>
      <c r="H90" s="15">
        <f t="shared" si="1"/>
        <v>1699.21</v>
      </c>
      <c r="I90" s="2"/>
    </row>
    <row r="91" ht="20.1" customHeight="1" spans="1:9">
      <c r="A91" s="11">
        <v>86</v>
      </c>
      <c r="B91" s="12" t="s">
        <v>3812</v>
      </c>
      <c r="C91" s="32" t="s">
        <v>3813</v>
      </c>
      <c r="D91" s="12" t="s">
        <v>3814</v>
      </c>
      <c r="E91" s="11" t="s">
        <v>3546</v>
      </c>
      <c r="F91" s="11">
        <v>189</v>
      </c>
      <c r="G91" s="15">
        <v>4.5</v>
      </c>
      <c r="H91" s="15">
        <f t="shared" si="1"/>
        <v>850.5</v>
      </c>
      <c r="I91" s="2"/>
    </row>
    <row r="92" ht="20.1" customHeight="1" spans="1:9">
      <c r="A92" s="11">
        <v>87</v>
      </c>
      <c r="B92" s="12" t="s">
        <v>3815</v>
      </c>
      <c r="C92" s="32" t="s">
        <v>3816</v>
      </c>
      <c r="D92" s="12" t="s">
        <v>3817</v>
      </c>
      <c r="E92" s="14" t="s">
        <v>3546</v>
      </c>
      <c r="F92" s="14">
        <v>64.9</v>
      </c>
      <c r="G92" s="17">
        <v>3.6</v>
      </c>
      <c r="H92" s="15">
        <f t="shared" si="1"/>
        <v>233.64</v>
      </c>
      <c r="I92" s="2"/>
    </row>
    <row r="93" ht="20.1" customHeight="1" spans="1:9">
      <c r="A93" s="11">
        <v>88</v>
      </c>
      <c r="B93" s="12" t="s">
        <v>3818</v>
      </c>
      <c r="C93" s="32" t="s">
        <v>3819</v>
      </c>
      <c r="D93" s="12" t="s">
        <v>3820</v>
      </c>
      <c r="E93" s="14" t="s">
        <v>3546</v>
      </c>
      <c r="F93" s="14">
        <v>106</v>
      </c>
      <c r="G93" s="17">
        <v>4.7</v>
      </c>
      <c r="H93" s="15">
        <f t="shared" si="1"/>
        <v>498.2</v>
      </c>
      <c r="I93" s="2"/>
    </row>
    <row r="94" ht="20.1" customHeight="1" spans="1:8">
      <c r="A94" s="11">
        <v>89</v>
      </c>
      <c r="B94" s="12" t="s">
        <v>3821</v>
      </c>
      <c r="C94" s="32" t="s">
        <v>3822</v>
      </c>
      <c r="D94" s="12" t="s">
        <v>3823</v>
      </c>
      <c r="E94" s="14" t="s">
        <v>3546</v>
      </c>
      <c r="F94" s="14">
        <v>1093</v>
      </c>
      <c r="G94" s="17">
        <v>3.9</v>
      </c>
      <c r="H94" s="15">
        <f t="shared" si="1"/>
        <v>4262.7</v>
      </c>
    </row>
    <row r="95" ht="23" customHeight="1" spans="1:8">
      <c r="A95" s="19" t="s">
        <v>238</v>
      </c>
      <c r="B95" s="19"/>
      <c r="C95" s="19"/>
      <c r="D95" s="19"/>
      <c r="E95" s="19"/>
      <c r="F95" s="20">
        <f>SUM(F6:F94)</f>
        <v>15923.54</v>
      </c>
      <c r="G95" s="21">
        <f>AVERAGE(G6:G94)</f>
        <v>4.12685393258427</v>
      </c>
      <c r="H95" s="22">
        <f>SUM(H6:H94)</f>
        <v>66883.701</v>
      </c>
    </row>
  </sheetData>
  <autoFilter ref="A5:H95">
    <sortState ref="A5:H95">
      <sortCondition ref="E5:E94"/>
    </sortState>
    <extLst/>
  </autoFilter>
  <mergeCells count="6">
    <mergeCell ref="A1:H1"/>
    <mergeCell ref="A2:H2"/>
    <mergeCell ref="A3:H3"/>
    <mergeCell ref="A4:E4"/>
    <mergeCell ref="F4:H4"/>
    <mergeCell ref="A95:E95"/>
  </mergeCells>
  <printOptions horizontalCentered="1"/>
  <pageMargins left="0" right="0" top="0" bottom="0" header="0" footer="0"/>
  <pageSetup paperSize="9" scale="62" firstPageNumber="0" orientation="portrait" useFirstPageNumber="1" horizontalDpi="300" verticalDpi="300"/>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3"/>
  <sheetViews>
    <sheetView showGridLines="0" view="pageBreakPreview" zoomScale="75" zoomScaleNormal="90" topLeftCell="D1" workbookViewId="0">
      <selection activeCell="F88" sqref="F88"/>
    </sheetView>
  </sheetViews>
  <sheetFormatPr defaultColWidth="9" defaultRowHeight="15"/>
  <cols>
    <col min="1" max="1" width="2.71428571428571" style="181" customWidth="1"/>
    <col min="2" max="2" width="8.71428571428571" style="181" customWidth="1"/>
    <col min="3" max="3" width="108.714285714286" style="181" customWidth="1"/>
    <col min="4" max="4" width="14.7142857142857" style="181" customWidth="1"/>
    <col min="5" max="5" width="15.7142857142857" style="181" customWidth="1"/>
    <col min="6" max="11" width="17.7142857142857" style="181" customWidth="1"/>
    <col min="12" max="12" width="2.71428571428571" style="181" customWidth="1"/>
    <col min="13" max="1025" width="9.14285714285714" style="181" customWidth="1"/>
  </cols>
  <sheetData>
    <row r="1" s="84" customFormat="1" ht="18.75" customHeight="1" spans="1:12">
      <c r="A1" s="182"/>
      <c r="B1" s="89" t="s">
        <v>239</v>
      </c>
      <c r="C1" s="89"/>
      <c r="D1" s="89"/>
      <c r="E1" s="89"/>
      <c r="F1" s="89"/>
      <c r="G1" s="89"/>
      <c r="H1" s="89"/>
      <c r="I1" s="89"/>
      <c r="J1" s="89"/>
      <c r="K1" s="89"/>
      <c r="L1" s="182"/>
    </row>
    <row r="2" s="84" customFormat="1" ht="18.75" customHeight="1" spans="1:12">
      <c r="A2" s="182"/>
      <c r="B2" s="89"/>
      <c r="C2" s="89"/>
      <c r="D2" s="89"/>
      <c r="E2" s="89"/>
      <c r="F2" s="89"/>
      <c r="G2" s="89"/>
      <c r="H2" s="89"/>
      <c r="I2" s="89"/>
      <c r="J2" s="89"/>
      <c r="K2" s="89"/>
      <c r="L2" s="182"/>
    </row>
    <row r="3" ht="18.75" customHeight="1" spans="1:12">
      <c r="A3" s="182"/>
      <c r="B3" s="183" t="s">
        <v>240</v>
      </c>
      <c r="C3" s="183"/>
      <c r="D3" s="183"/>
      <c r="E3" s="183"/>
      <c r="F3" s="183"/>
      <c r="G3" s="183"/>
      <c r="H3" s="183"/>
      <c r="I3" s="183"/>
      <c r="J3" s="183"/>
      <c r="K3" s="183"/>
      <c r="L3" s="182"/>
    </row>
    <row r="4" ht="9.95" customHeight="1" spans="1:12">
      <c r="A4" s="182"/>
      <c r="B4" s="184"/>
      <c r="C4" s="184"/>
      <c r="D4" s="184"/>
      <c r="E4" s="184"/>
      <c r="F4" s="184"/>
      <c r="G4" s="184"/>
      <c r="H4" s="184"/>
      <c r="I4" s="184"/>
      <c r="J4" s="184"/>
      <c r="K4" s="184"/>
      <c r="L4" s="182"/>
    </row>
    <row r="5" ht="22.5" customHeight="1" spans="1:12">
      <c r="A5" s="182"/>
      <c r="B5" s="185" t="s">
        <v>2</v>
      </c>
      <c r="C5" s="186" t="s">
        <v>4</v>
      </c>
      <c r="D5" s="187" t="s">
        <v>5</v>
      </c>
      <c r="E5" s="187" t="s">
        <v>6</v>
      </c>
      <c r="F5" s="188" t="s">
        <v>241</v>
      </c>
      <c r="G5" s="188"/>
      <c r="H5" s="188"/>
      <c r="I5" s="188" t="s">
        <v>242</v>
      </c>
      <c r="J5" s="188"/>
      <c r="K5" s="202" t="s">
        <v>243</v>
      </c>
      <c r="L5" s="182"/>
    </row>
    <row r="6" ht="22.5" customHeight="1" spans="1:12">
      <c r="A6" s="182"/>
      <c r="B6" s="185"/>
      <c r="C6" s="186"/>
      <c r="D6" s="187"/>
      <c r="E6" s="187"/>
      <c r="F6" s="189" t="s">
        <v>244</v>
      </c>
      <c r="G6" s="189" t="s">
        <v>245</v>
      </c>
      <c r="H6" s="189" t="s">
        <v>238</v>
      </c>
      <c r="I6" s="189" t="s">
        <v>246</v>
      </c>
      <c r="J6" s="189" t="s">
        <v>247</v>
      </c>
      <c r="K6" s="203" t="s">
        <v>247</v>
      </c>
      <c r="L6" s="182"/>
    </row>
    <row r="7" ht="17.25" customHeight="1" spans="1:12">
      <c r="A7" s="182"/>
      <c r="B7" s="190" t="s">
        <v>248</v>
      </c>
      <c r="C7" s="190"/>
      <c r="D7" s="190"/>
      <c r="E7" s="190"/>
      <c r="F7" s="190"/>
      <c r="G7" s="190"/>
      <c r="H7" s="190"/>
      <c r="I7" s="190"/>
      <c r="J7" s="190"/>
      <c r="K7" s="190"/>
      <c r="L7" s="182"/>
    </row>
    <row r="8" ht="17.45" customHeight="1" spans="1:12">
      <c r="A8" s="182"/>
      <c r="B8" s="191" t="s">
        <v>10</v>
      </c>
      <c r="C8" s="192" t="s">
        <v>12</v>
      </c>
      <c r="D8" s="193" t="s">
        <v>13</v>
      </c>
      <c r="E8" s="193">
        <v>180</v>
      </c>
      <c r="F8" s="194">
        <v>9.53</v>
      </c>
      <c r="G8" s="194">
        <v>11.67</v>
      </c>
      <c r="H8" s="195">
        <v>2100.6</v>
      </c>
      <c r="I8" s="204" t="e">
        <f t="shared" ref="I8:I23" si="0">#N/A</f>
        <v>#N/A</v>
      </c>
      <c r="J8" s="204" t="e">
        <f t="shared" ref="J8:J23" si="1">#N/A</f>
        <v>#N/A</v>
      </c>
      <c r="K8" s="205" t="e">
        <f t="shared" ref="K8:K23" si="2">G8+J8</f>
        <v>#N/A</v>
      </c>
      <c r="L8" s="182"/>
    </row>
    <row r="9" ht="17.45" customHeight="1" spans="1:12">
      <c r="A9" s="182"/>
      <c r="B9" s="191" t="s">
        <v>14</v>
      </c>
      <c r="C9" s="192" t="s">
        <v>16</v>
      </c>
      <c r="D9" s="193" t="s">
        <v>13</v>
      </c>
      <c r="E9" s="193">
        <v>180</v>
      </c>
      <c r="F9" s="194">
        <v>13.37</v>
      </c>
      <c r="G9" s="194">
        <v>16.38</v>
      </c>
      <c r="H9" s="181">
        <v>2948.4</v>
      </c>
      <c r="I9" s="204" t="e">
        <f t="shared" si="0"/>
        <v>#N/A</v>
      </c>
      <c r="J9" s="181" t="e">
        <f t="shared" si="1"/>
        <v>#N/A</v>
      </c>
      <c r="K9" s="205" t="e">
        <f t="shared" si="2"/>
        <v>#N/A</v>
      </c>
      <c r="L9" s="182"/>
    </row>
    <row r="10" ht="17.45" customHeight="1" spans="1:12">
      <c r="A10" s="182"/>
      <c r="B10" s="191" t="s">
        <v>17</v>
      </c>
      <c r="C10" s="192" t="s">
        <v>19</v>
      </c>
      <c r="D10" s="193" t="s">
        <v>20</v>
      </c>
      <c r="E10" s="193">
        <v>70</v>
      </c>
      <c r="F10" s="194">
        <v>95.3</v>
      </c>
      <c r="G10" s="194">
        <v>116.74</v>
      </c>
      <c r="H10" s="181">
        <v>8171.8</v>
      </c>
      <c r="I10" s="181" t="e">
        <f t="shared" si="0"/>
        <v>#N/A</v>
      </c>
      <c r="J10" s="181" t="e">
        <f t="shared" si="1"/>
        <v>#N/A</v>
      </c>
      <c r="K10" s="205" t="e">
        <f t="shared" si="2"/>
        <v>#N/A</v>
      </c>
      <c r="L10" s="182"/>
    </row>
    <row r="11" ht="17.45" customHeight="1" spans="1:12">
      <c r="A11" s="182"/>
      <c r="B11" s="191" t="s">
        <v>21</v>
      </c>
      <c r="C11" s="192" t="s">
        <v>23</v>
      </c>
      <c r="D11" s="193" t="s">
        <v>20</v>
      </c>
      <c r="E11" s="193">
        <v>20</v>
      </c>
      <c r="F11" s="194">
        <v>131.96</v>
      </c>
      <c r="G11" s="194">
        <v>161.65</v>
      </c>
      <c r="H11" s="181">
        <v>3233</v>
      </c>
      <c r="I11" s="181" t="e">
        <f t="shared" si="0"/>
        <v>#N/A</v>
      </c>
      <c r="J11" s="181" t="e">
        <f t="shared" si="1"/>
        <v>#N/A</v>
      </c>
      <c r="K11" s="205" t="e">
        <f t="shared" si="2"/>
        <v>#N/A</v>
      </c>
      <c r="L11" s="182"/>
    </row>
    <row r="12" ht="17.45" customHeight="1" spans="1:12">
      <c r="A12" s="182"/>
      <c r="B12" s="191" t="s">
        <v>24</v>
      </c>
      <c r="C12" s="192" t="s">
        <v>26</v>
      </c>
      <c r="D12" s="193" t="s">
        <v>13</v>
      </c>
      <c r="E12" s="193">
        <v>300</v>
      </c>
      <c r="F12" s="194">
        <v>8.41</v>
      </c>
      <c r="G12" s="194">
        <v>10.3</v>
      </c>
      <c r="H12" s="181">
        <v>3090</v>
      </c>
      <c r="I12" s="181" t="e">
        <f t="shared" si="0"/>
        <v>#N/A</v>
      </c>
      <c r="J12" s="181" t="e">
        <f t="shared" si="1"/>
        <v>#N/A</v>
      </c>
      <c r="K12" s="205" t="e">
        <f t="shared" si="2"/>
        <v>#N/A</v>
      </c>
      <c r="L12" s="182"/>
    </row>
    <row r="13" ht="17.45" customHeight="1" spans="1:12">
      <c r="A13" s="182"/>
      <c r="B13" s="191" t="s">
        <v>27</v>
      </c>
      <c r="C13" s="192" t="s">
        <v>29</v>
      </c>
      <c r="D13" s="193" t="s">
        <v>13</v>
      </c>
      <c r="E13" s="193">
        <v>150</v>
      </c>
      <c r="F13" s="194">
        <v>11.01</v>
      </c>
      <c r="G13" s="194">
        <v>13.49</v>
      </c>
      <c r="H13" s="181">
        <v>2023.5</v>
      </c>
      <c r="I13" s="181" t="e">
        <f t="shared" si="0"/>
        <v>#N/A</v>
      </c>
      <c r="J13" s="181" t="e">
        <f t="shared" si="1"/>
        <v>#N/A</v>
      </c>
      <c r="K13" s="205" t="e">
        <f t="shared" si="2"/>
        <v>#N/A</v>
      </c>
      <c r="L13" s="182"/>
    </row>
    <row r="14" ht="17.45" customHeight="1" spans="1:12">
      <c r="A14" s="182"/>
      <c r="B14" s="191" t="s">
        <v>30</v>
      </c>
      <c r="C14" s="192" t="s">
        <v>32</v>
      </c>
      <c r="D14" s="193" t="s">
        <v>13</v>
      </c>
      <c r="E14" s="193">
        <v>120</v>
      </c>
      <c r="F14" s="194">
        <v>5.63</v>
      </c>
      <c r="G14" s="194">
        <v>6.9</v>
      </c>
      <c r="H14" s="181">
        <v>828</v>
      </c>
      <c r="I14" s="181" t="e">
        <f t="shared" si="0"/>
        <v>#N/A</v>
      </c>
      <c r="J14" s="181" t="e">
        <f t="shared" si="1"/>
        <v>#N/A</v>
      </c>
      <c r="K14" s="205" t="e">
        <f t="shared" si="2"/>
        <v>#N/A</v>
      </c>
      <c r="L14" s="182"/>
    </row>
    <row r="15" ht="17.45" customHeight="1" spans="1:12">
      <c r="A15" s="182"/>
      <c r="B15" s="191" t="s">
        <v>33</v>
      </c>
      <c r="C15" s="192" t="s">
        <v>249</v>
      </c>
      <c r="D15" s="193" t="s">
        <v>36</v>
      </c>
      <c r="E15" s="193">
        <v>240</v>
      </c>
      <c r="F15" s="194">
        <v>1.49</v>
      </c>
      <c r="G15" s="194">
        <v>1.83</v>
      </c>
      <c r="H15" s="181">
        <v>439.2</v>
      </c>
      <c r="I15" s="181" t="e">
        <f t="shared" si="0"/>
        <v>#N/A</v>
      </c>
      <c r="J15" s="181" t="e">
        <f t="shared" si="1"/>
        <v>#N/A</v>
      </c>
      <c r="K15" s="205" t="e">
        <f t="shared" si="2"/>
        <v>#N/A</v>
      </c>
      <c r="L15" s="182"/>
    </row>
    <row r="16" ht="17.45" customHeight="1" spans="1:12">
      <c r="A16" s="182"/>
      <c r="B16" s="191" t="s">
        <v>37</v>
      </c>
      <c r="C16" s="192" t="s">
        <v>39</v>
      </c>
      <c r="D16" s="193" t="s">
        <v>36</v>
      </c>
      <c r="E16" s="193">
        <v>240</v>
      </c>
      <c r="F16" s="194">
        <v>1.42</v>
      </c>
      <c r="G16" s="194">
        <v>1.74</v>
      </c>
      <c r="H16" s="181">
        <v>417.6</v>
      </c>
      <c r="I16" s="181" t="e">
        <f t="shared" si="0"/>
        <v>#N/A</v>
      </c>
      <c r="J16" s="181" t="e">
        <f t="shared" si="1"/>
        <v>#N/A</v>
      </c>
      <c r="K16" s="205" t="e">
        <f t="shared" si="2"/>
        <v>#N/A</v>
      </c>
      <c r="L16" s="182"/>
    </row>
    <row r="17" ht="28.5" spans="1:12">
      <c r="A17" s="182"/>
      <c r="B17" s="191" t="s">
        <v>40</v>
      </c>
      <c r="C17" s="192" t="s">
        <v>42</v>
      </c>
      <c r="D17" s="196" t="s">
        <v>43</v>
      </c>
      <c r="E17" s="193">
        <v>3</v>
      </c>
      <c r="F17" s="194">
        <v>761.65</v>
      </c>
      <c r="G17" s="194">
        <v>933.01</v>
      </c>
      <c r="H17" s="181">
        <v>2799.03</v>
      </c>
      <c r="I17" s="181" t="e">
        <f t="shared" si="0"/>
        <v>#N/A</v>
      </c>
      <c r="J17" s="181" t="e">
        <f t="shared" si="1"/>
        <v>#N/A</v>
      </c>
      <c r="K17" s="205" t="e">
        <f t="shared" si="2"/>
        <v>#N/A</v>
      </c>
      <c r="L17" s="182"/>
    </row>
    <row r="18" ht="40.5" customHeight="1" spans="1:12">
      <c r="A18" s="182"/>
      <c r="B18" s="191" t="s">
        <v>44</v>
      </c>
      <c r="C18" s="197" t="s">
        <v>46</v>
      </c>
      <c r="D18" s="196" t="s">
        <v>20</v>
      </c>
      <c r="E18" s="196">
        <v>180</v>
      </c>
      <c r="F18" s="194">
        <v>34.57</v>
      </c>
      <c r="G18" s="194">
        <v>42.35</v>
      </c>
      <c r="H18" s="181">
        <v>7623</v>
      </c>
      <c r="I18" s="181" t="e">
        <f t="shared" si="0"/>
        <v>#N/A</v>
      </c>
      <c r="J18" s="181" t="e">
        <f t="shared" si="1"/>
        <v>#N/A</v>
      </c>
      <c r="K18" s="205" t="e">
        <f t="shared" si="2"/>
        <v>#N/A</v>
      </c>
      <c r="L18" s="182"/>
    </row>
    <row r="19" ht="17.45" customHeight="1" spans="1:12">
      <c r="A19" s="182"/>
      <c r="B19" s="191" t="s">
        <v>47</v>
      </c>
      <c r="C19" s="197" t="s">
        <v>49</v>
      </c>
      <c r="D19" s="196" t="s">
        <v>36</v>
      </c>
      <c r="E19" s="196">
        <v>180</v>
      </c>
      <c r="F19" s="194">
        <v>19.49</v>
      </c>
      <c r="G19" s="194">
        <v>23.88</v>
      </c>
      <c r="H19" s="181">
        <v>4298.4</v>
      </c>
      <c r="I19" s="181" t="e">
        <f t="shared" si="0"/>
        <v>#N/A</v>
      </c>
      <c r="J19" s="181" t="e">
        <f t="shared" si="1"/>
        <v>#N/A</v>
      </c>
      <c r="K19" s="205" t="e">
        <f t="shared" si="2"/>
        <v>#N/A</v>
      </c>
      <c r="L19" s="182"/>
    </row>
    <row r="20" ht="17.45" customHeight="1" spans="1:12">
      <c r="A20" s="182"/>
      <c r="B20" s="191" t="s">
        <v>50</v>
      </c>
      <c r="C20" s="197" t="s">
        <v>49</v>
      </c>
      <c r="D20" s="196" t="s">
        <v>36</v>
      </c>
      <c r="E20" s="196">
        <v>180</v>
      </c>
      <c r="F20" s="194">
        <v>24.19</v>
      </c>
      <c r="G20" s="194">
        <v>29.63</v>
      </c>
      <c r="H20" s="181">
        <v>5333.4</v>
      </c>
      <c r="I20" s="181" t="e">
        <f t="shared" si="0"/>
        <v>#N/A</v>
      </c>
      <c r="J20" s="181" t="e">
        <f t="shared" si="1"/>
        <v>#N/A</v>
      </c>
      <c r="K20" s="205" t="e">
        <f t="shared" si="2"/>
        <v>#N/A</v>
      </c>
      <c r="L20" s="182"/>
    </row>
    <row r="21" ht="17.45" customHeight="1" spans="1:12">
      <c r="A21" s="182"/>
      <c r="B21" s="191" t="s">
        <v>52</v>
      </c>
      <c r="C21" s="197" t="s">
        <v>54</v>
      </c>
      <c r="D21" s="196" t="s">
        <v>36</v>
      </c>
      <c r="E21" s="196">
        <v>100</v>
      </c>
      <c r="F21" s="194">
        <v>40.1</v>
      </c>
      <c r="G21" s="194">
        <f>ROUND(F21*(1+(insumos!E$37/100)),2)</f>
        <v>49.12</v>
      </c>
      <c r="H21" s="181">
        <v>4912</v>
      </c>
      <c r="I21" s="181" t="e">
        <f t="shared" si="0"/>
        <v>#N/A</v>
      </c>
      <c r="J21" s="181" t="e">
        <f t="shared" si="1"/>
        <v>#N/A</v>
      </c>
      <c r="K21" s="205" t="e">
        <f t="shared" si="2"/>
        <v>#N/A</v>
      </c>
      <c r="L21" s="182"/>
    </row>
    <row r="22" ht="17.45" customHeight="1" spans="1:12">
      <c r="A22" s="182"/>
      <c r="B22" s="191" t="s">
        <v>55</v>
      </c>
      <c r="C22" s="197" t="s">
        <v>57</v>
      </c>
      <c r="D22" s="196" t="s">
        <v>36</v>
      </c>
      <c r="E22" s="196">
        <v>50</v>
      </c>
      <c r="F22" s="194">
        <v>57.17</v>
      </c>
      <c r="G22" s="194">
        <f>ROUND(F22*(1+(insumos!E$37/100)),2)</f>
        <v>70.03</v>
      </c>
      <c r="H22" s="181">
        <v>3501.5</v>
      </c>
      <c r="I22" s="181" t="e">
        <f t="shared" si="0"/>
        <v>#N/A</v>
      </c>
      <c r="J22" s="181" t="e">
        <f t="shared" si="1"/>
        <v>#N/A</v>
      </c>
      <c r="K22" s="205" t="e">
        <f t="shared" si="2"/>
        <v>#N/A</v>
      </c>
      <c r="L22" s="182"/>
    </row>
    <row r="23" ht="17.45" customHeight="1" spans="1:12">
      <c r="A23" s="182"/>
      <c r="B23" s="191" t="s">
        <v>58</v>
      </c>
      <c r="C23" s="197" t="s">
        <v>60</v>
      </c>
      <c r="D23" s="196" t="s">
        <v>36</v>
      </c>
      <c r="E23" s="196">
        <v>30</v>
      </c>
      <c r="F23" s="194">
        <v>94.1</v>
      </c>
      <c r="G23" s="194">
        <f>ROUND(F23*(1+(insumos!E$37/100)),2)</f>
        <v>115.27</v>
      </c>
      <c r="H23" s="181">
        <v>3458.1</v>
      </c>
      <c r="I23" s="181" t="e">
        <f t="shared" si="0"/>
        <v>#N/A</v>
      </c>
      <c r="J23" s="181" t="e">
        <f t="shared" si="1"/>
        <v>#N/A</v>
      </c>
      <c r="K23" s="205" t="e">
        <f t="shared" si="2"/>
        <v>#N/A</v>
      </c>
      <c r="L23" s="182"/>
    </row>
    <row r="24" ht="17.45" customHeight="1" spans="1:12">
      <c r="A24" s="182"/>
      <c r="B24" s="198" t="s">
        <v>250</v>
      </c>
      <c r="C24" s="198"/>
      <c r="D24" s="198"/>
      <c r="E24" s="198"/>
      <c r="F24" s="198"/>
      <c r="G24" s="198"/>
      <c r="H24" s="199">
        <f>SUM(H8:H23)</f>
        <v>55177.53</v>
      </c>
      <c r="I24" s="206" t="e">
        <f>ROUND(H24/H$92*I$92,2)</f>
        <v>#REF!</v>
      </c>
      <c r="J24" s="207"/>
      <c r="K24" s="207"/>
      <c r="L24" s="182"/>
    </row>
    <row r="25" ht="17.25" customHeight="1" spans="1:12">
      <c r="A25" s="182"/>
      <c r="B25" s="190" t="s">
        <v>251</v>
      </c>
      <c r="C25" s="190"/>
      <c r="D25" s="190"/>
      <c r="E25" s="190"/>
      <c r="F25" s="190"/>
      <c r="G25" s="190"/>
      <c r="H25" s="190"/>
      <c r="I25" s="190"/>
      <c r="J25" s="190"/>
      <c r="K25" s="190"/>
      <c r="L25" s="182"/>
    </row>
    <row r="26" ht="42.75" spans="1:12">
      <c r="A26" s="182"/>
      <c r="B26" s="191" t="s">
        <v>63</v>
      </c>
      <c r="C26" s="192" t="s">
        <v>65</v>
      </c>
      <c r="D26" s="193" t="s">
        <v>36</v>
      </c>
      <c r="E26" s="193">
        <v>60</v>
      </c>
      <c r="F26" s="194">
        <v>8.59</v>
      </c>
      <c r="G26" s="194">
        <v>10.52</v>
      </c>
      <c r="H26" s="181">
        <v>631.2</v>
      </c>
      <c r="I26" s="204" t="e">
        <f>ROUND(H26/H$30*I$30,2)</f>
        <v>#REF!</v>
      </c>
      <c r="J26" s="204" t="e">
        <f>#N/A</f>
        <v>#N/A</v>
      </c>
      <c r="K26" s="205" t="e">
        <f>G26+J26</f>
        <v>#N/A</v>
      </c>
      <c r="L26" s="182"/>
    </row>
    <row r="27" ht="17.25" customHeight="1" spans="1:12">
      <c r="A27" s="182"/>
      <c r="B27" s="191" t="s">
        <v>66</v>
      </c>
      <c r="C27" s="192" t="s">
        <v>68</v>
      </c>
      <c r="D27" s="196" t="s">
        <v>43</v>
      </c>
      <c r="E27" s="193">
        <v>18</v>
      </c>
      <c r="F27" s="194">
        <v>290</v>
      </c>
      <c r="G27" s="194">
        <v>355.25</v>
      </c>
      <c r="H27" s="181">
        <v>6394.5</v>
      </c>
      <c r="I27" s="204" t="e">
        <f>#N/A</f>
        <v>#N/A</v>
      </c>
      <c r="J27" s="181" t="e">
        <f>#N/A</f>
        <v>#N/A</v>
      </c>
      <c r="K27" s="205" t="e">
        <f>G27+J27</f>
        <v>#N/A</v>
      </c>
      <c r="L27" s="182"/>
    </row>
    <row r="28" ht="17.25" customHeight="1" spans="1:12">
      <c r="A28" s="182"/>
      <c r="B28" s="191" t="s">
        <v>69</v>
      </c>
      <c r="C28" s="192" t="s">
        <v>71</v>
      </c>
      <c r="D28" s="196" t="s">
        <v>43</v>
      </c>
      <c r="E28" s="193">
        <v>9</v>
      </c>
      <c r="F28" s="194">
        <v>33.34</v>
      </c>
      <c r="G28" s="194">
        <v>40.84</v>
      </c>
      <c r="H28" s="181">
        <v>367.56</v>
      </c>
      <c r="I28" s="204" t="e">
        <f>ROUND(H28/H$92*I$92,2)</f>
        <v>#REF!</v>
      </c>
      <c r="J28" s="181" t="e">
        <f>#N/A</f>
        <v>#N/A</v>
      </c>
      <c r="K28" s="205" t="e">
        <f>G28+J28</f>
        <v>#N/A</v>
      </c>
      <c r="L28" s="182"/>
    </row>
    <row r="29" ht="17.25" customHeight="1" spans="1:12">
      <c r="A29" s="182"/>
      <c r="B29" s="191" t="s">
        <v>72</v>
      </c>
      <c r="C29" s="192" t="s">
        <v>74</v>
      </c>
      <c r="D29" s="193" t="s">
        <v>13</v>
      </c>
      <c r="E29" s="193">
        <v>24</v>
      </c>
      <c r="F29" s="194">
        <v>160.78</v>
      </c>
      <c r="G29" s="194">
        <v>196.95</v>
      </c>
      <c r="H29" s="181">
        <v>4726.8</v>
      </c>
      <c r="I29" s="204" t="e">
        <f>#N/A</f>
        <v>#N/A</v>
      </c>
      <c r="J29" s="181" t="e">
        <f>#N/A</f>
        <v>#N/A</v>
      </c>
      <c r="K29" s="205" t="e">
        <f>G29+J29</f>
        <v>#N/A</v>
      </c>
      <c r="L29" s="182"/>
    </row>
    <row r="30" ht="17.45" customHeight="1" spans="1:12">
      <c r="A30" s="182"/>
      <c r="B30" s="198" t="s">
        <v>252</v>
      </c>
      <c r="C30" s="198"/>
      <c r="D30" s="198"/>
      <c r="E30" s="198"/>
      <c r="F30" s="198"/>
      <c r="G30" s="198"/>
      <c r="H30" s="199">
        <f>SUM(H26:H29)</f>
        <v>12120.06</v>
      </c>
      <c r="I30" s="206" t="e">
        <f>ROUND(H30/H$92*I$92,2)</f>
        <v>#REF!</v>
      </c>
      <c r="J30" s="207"/>
      <c r="K30" s="207"/>
      <c r="L30" s="182"/>
    </row>
    <row r="31" ht="17.25" customHeight="1" spans="1:12">
      <c r="A31" s="182"/>
      <c r="B31" s="190" t="s">
        <v>253</v>
      </c>
      <c r="C31" s="190"/>
      <c r="D31" s="190"/>
      <c r="E31" s="190"/>
      <c r="F31" s="190"/>
      <c r="G31" s="190"/>
      <c r="H31" s="190"/>
      <c r="I31" s="190"/>
      <c r="J31" s="190"/>
      <c r="K31" s="190"/>
      <c r="L31" s="182"/>
    </row>
    <row r="32" ht="17.25" customHeight="1" spans="1:12">
      <c r="A32" s="182"/>
      <c r="B32" s="191" t="s">
        <v>77</v>
      </c>
      <c r="C32" s="192" t="s">
        <v>79</v>
      </c>
      <c r="D32" s="193" t="s">
        <v>20</v>
      </c>
      <c r="E32" s="193">
        <v>90</v>
      </c>
      <c r="F32" s="194">
        <v>14.23</v>
      </c>
      <c r="G32" s="194">
        <f>ROUND(F32*(1+(insumos!E$37/100)),2)</f>
        <v>17.43</v>
      </c>
      <c r="H32" s="181">
        <v>1568.7</v>
      </c>
      <c r="I32" s="204" t="e">
        <f t="shared" ref="I32:I40" si="3">ROUND(H32/H$41*I$41,2)</f>
        <v>#REF!</v>
      </c>
      <c r="J32" s="181" t="e">
        <f t="shared" ref="J32:J40" si="4">#N/A</f>
        <v>#N/A</v>
      </c>
      <c r="K32" s="205" t="e">
        <f t="shared" ref="K32:K40" si="5">G32+J32</f>
        <v>#N/A</v>
      </c>
      <c r="L32" s="182"/>
    </row>
    <row r="33" ht="17.25" customHeight="1" spans="1:12">
      <c r="A33" s="182"/>
      <c r="B33" s="191" t="s">
        <v>80</v>
      </c>
      <c r="C33" s="192" t="s">
        <v>82</v>
      </c>
      <c r="D33" s="193" t="s">
        <v>20</v>
      </c>
      <c r="E33" s="193">
        <v>280</v>
      </c>
      <c r="F33" s="194">
        <v>5.53</v>
      </c>
      <c r="G33" s="194">
        <v>6.77</v>
      </c>
      <c r="H33" s="181">
        <v>1895.6</v>
      </c>
      <c r="I33" s="204" t="e">
        <f t="shared" si="3"/>
        <v>#REF!</v>
      </c>
      <c r="J33" s="181" t="e">
        <f t="shared" si="4"/>
        <v>#N/A</v>
      </c>
      <c r="K33" s="205" t="e">
        <f t="shared" si="5"/>
        <v>#N/A</v>
      </c>
      <c r="L33" s="182"/>
    </row>
    <row r="34" ht="17.25" customHeight="1" spans="1:12">
      <c r="A34" s="182"/>
      <c r="B34" s="191" t="s">
        <v>83</v>
      </c>
      <c r="C34" s="192" t="s">
        <v>85</v>
      </c>
      <c r="D34" s="193" t="s">
        <v>20</v>
      </c>
      <c r="E34" s="193">
        <v>480</v>
      </c>
      <c r="F34" s="194">
        <v>14.23</v>
      </c>
      <c r="G34" s="194">
        <f>ROUND(F34*(1+(insumos!E$37/100)),2)</f>
        <v>17.43</v>
      </c>
      <c r="H34" s="181">
        <v>8366.4</v>
      </c>
      <c r="I34" s="204" t="e">
        <f t="shared" si="3"/>
        <v>#REF!</v>
      </c>
      <c r="J34" s="181" t="e">
        <f t="shared" si="4"/>
        <v>#N/A</v>
      </c>
      <c r="K34" s="205" t="e">
        <f t="shared" si="5"/>
        <v>#N/A</v>
      </c>
      <c r="L34" s="182"/>
    </row>
    <row r="35" ht="28.5" spans="1:12">
      <c r="A35" s="182"/>
      <c r="B35" s="191" t="s">
        <v>86</v>
      </c>
      <c r="C35" s="192" t="s">
        <v>88</v>
      </c>
      <c r="D35" s="193" t="s">
        <v>20</v>
      </c>
      <c r="E35" s="193">
        <v>480</v>
      </c>
      <c r="F35" s="194">
        <v>2.62</v>
      </c>
      <c r="G35" s="194">
        <v>3.21</v>
      </c>
      <c r="H35" s="181">
        <v>1540.8</v>
      </c>
      <c r="I35" s="204" t="e">
        <f t="shared" si="3"/>
        <v>#REF!</v>
      </c>
      <c r="J35" s="181" t="e">
        <f t="shared" si="4"/>
        <v>#N/A</v>
      </c>
      <c r="K35" s="205" t="e">
        <f t="shared" si="5"/>
        <v>#N/A</v>
      </c>
      <c r="L35" s="182"/>
    </row>
    <row r="36" ht="17.25" customHeight="1" spans="1:12">
      <c r="A36" s="182"/>
      <c r="B36" s="191" t="s">
        <v>89</v>
      </c>
      <c r="C36" s="192" t="s">
        <v>91</v>
      </c>
      <c r="D36" s="193" t="s">
        <v>20</v>
      </c>
      <c r="E36" s="193">
        <v>300</v>
      </c>
      <c r="F36" s="194">
        <v>28.56</v>
      </c>
      <c r="G36" s="194">
        <f>ROUND(F36*(1+(insumos!E$37/100)),2)</f>
        <v>34.99</v>
      </c>
      <c r="H36" s="181">
        <v>10497</v>
      </c>
      <c r="I36" s="204" t="e">
        <f t="shared" si="3"/>
        <v>#REF!</v>
      </c>
      <c r="J36" s="181" t="e">
        <f t="shared" si="4"/>
        <v>#N/A</v>
      </c>
      <c r="K36" s="205" t="e">
        <f t="shared" si="5"/>
        <v>#N/A</v>
      </c>
      <c r="L36" s="182"/>
    </row>
    <row r="37" ht="17.25" customHeight="1" spans="1:12">
      <c r="A37" s="182"/>
      <c r="B37" s="191" t="s">
        <v>92</v>
      </c>
      <c r="C37" s="197" t="s">
        <v>94</v>
      </c>
      <c r="D37" s="196" t="s">
        <v>20</v>
      </c>
      <c r="E37" s="196">
        <v>950</v>
      </c>
      <c r="F37" s="194">
        <v>33.98</v>
      </c>
      <c r="G37" s="194">
        <f>ROUND(F37*(1+(insumos!E$37/100)),2)</f>
        <v>41.63</v>
      </c>
      <c r="H37" s="181">
        <v>39548.5</v>
      </c>
      <c r="I37" s="204" t="e">
        <f t="shared" si="3"/>
        <v>#REF!</v>
      </c>
      <c r="J37" s="181" t="e">
        <f t="shared" si="4"/>
        <v>#N/A</v>
      </c>
      <c r="K37" s="205" t="e">
        <f t="shared" si="5"/>
        <v>#N/A</v>
      </c>
      <c r="L37" s="182"/>
    </row>
    <row r="38" ht="17.25" customHeight="1" spans="1:12">
      <c r="A38" s="182"/>
      <c r="B38" s="191" t="s">
        <v>95</v>
      </c>
      <c r="C38" s="197" t="s">
        <v>97</v>
      </c>
      <c r="D38" s="196" t="s">
        <v>20</v>
      </c>
      <c r="E38" s="196">
        <v>30</v>
      </c>
      <c r="F38" s="194">
        <v>38.42</v>
      </c>
      <c r="G38" s="194">
        <f>ROUND(F38*(1+(insumos!E$37/100)),2)</f>
        <v>47.06</v>
      </c>
      <c r="H38" s="181">
        <v>1411.8</v>
      </c>
      <c r="I38" s="204" t="e">
        <f t="shared" si="3"/>
        <v>#REF!</v>
      </c>
      <c r="J38" s="181" t="e">
        <f t="shared" si="4"/>
        <v>#N/A</v>
      </c>
      <c r="K38" s="205" t="e">
        <f t="shared" si="5"/>
        <v>#N/A</v>
      </c>
      <c r="L38" s="182"/>
    </row>
    <row r="39" ht="17.25" customHeight="1" spans="1:12">
      <c r="A39" s="182"/>
      <c r="B39" s="191" t="s">
        <v>98</v>
      </c>
      <c r="C39" s="197" t="s">
        <v>100</v>
      </c>
      <c r="D39" s="196" t="s">
        <v>20</v>
      </c>
      <c r="E39" s="196">
        <v>60</v>
      </c>
      <c r="F39" s="194">
        <v>43.42</v>
      </c>
      <c r="G39" s="194">
        <v>53.19</v>
      </c>
      <c r="H39" s="181">
        <v>3191.4</v>
      </c>
      <c r="I39" s="204" t="e">
        <f t="shared" si="3"/>
        <v>#REF!</v>
      </c>
      <c r="J39" s="181" t="e">
        <f t="shared" si="4"/>
        <v>#N/A</v>
      </c>
      <c r="K39" s="205" t="e">
        <f t="shared" si="5"/>
        <v>#N/A</v>
      </c>
      <c r="L39" s="182"/>
    </row>
    <row r="40" ht="28.5" spans="1:12">
      <c r="A40" s="182"/>
      <c r="B40" s="191" t="s">
        <v>101</v>
      </c>
      <c r="C40" s="197" t="s">
        <v>103</v>
      </c>
      <c r="D40" s="196" t="s">
        <v>20</v>
      </c>
      <c r="E40" s="196">
        <v>90</v>
      </c>
      <c r="F40" s="194">
        <v>71.6</v>
      </c>
      <c r="G40" s="194">
        <f>ROUND(F40*(1+(insumos!E$37/100)),2)</f>
        <v>87.71</v>
      </c>
      <c r="H40" s="181">
        <v>7893.9</v>
      </c>
      <c r="I40" s="204" t="e">
        <f t="shared" si="3"/>
        <v>#REF!</v>
      </c>
      <c r="J40" s="181" t="e">
        <f t="shared" si="4"/>
        <v>#N/A</v>
      </c>
      <c r="K40" s="205" t="e">
        <f t="shared" si="5"/>
        <v>#N/A</v>
      </c>
      <c r="L40" s="182"/>
    </row>
    <row r="41" ht="17.45" customHeight="1" spans="1:12">
      <c r="A41" s="182"/>
      <c r="B41" s="198" t="s">
        <v>254</v>
      </c>
      <c r="C41" s="198"/>
      <c r="D41" s="198"/>
      <c r="E41" s="198"/>
      <c r="F41" s="198"/>
      <c r="G41" s="198"/>
      <c r="H41" s="199">
        <f>SUM(H32:H40)</f>
        <v>75914.1</v>
      </c>
      <c r="I41" s="206" t="e">
        <f>ROUND(H41/H$92*I$92,2)</f>
        <v>#REF!</v>
      </c>
      <c r="J41" s="207"/>
      <c r="K41" s="207"/>
      <c r="L41" s="182"/>
    </row>
    <row r="42" ht="17.25" customHeight="1" spans="1:12">
      <c r="A42" s="182"/>
      <c r="B42" s="190" t="s">
        <v>255</v>
      </c>
      <c r="C42" s="190"/>
      <c r="D42" s="190"/>
      <c r="E42" s="190"/>
      <c r="F42" s="190"/>
      <c r="G42" s="190"/>
      <c r="H42" s="190"/>
      <c r="I42" s="190"/>
      <c r="J42" s="190"/>
      <c r="K42" s="190"/>
      <c r="L42" s="182"/>
    </row>
    <row r="43" ht="22.5" customHeight="1" spans="1:12">
      <c r="A43" s="182"/>
      <c r="B43" s="191" t="s">
        <v>106</v>
      </c>
      <c r="C43" s="192" t="s">
        <v>108</v>
      </c>
      <c r="D43" s="193" t="s">
        <v>20</v>
      </c>
      <c r="E43" s="193">
        <v>90</v>
      </c>
      <c r="F43" s="200">
        <v>270.54</v>
      </c>
      <c r="G43" s="194">
        <f>ROUND(F43*(1+(insumos!E$37/100)),2)</f>
        <v>331.41</v>
      </c>
      <c r="H43" s="181">
        <v>29826.9</v>
      </c>
      <c r="I43" s="204" t="e">
        <f t="shared" ref="I43:I48" si="6">ROUND(H43/H$49*I$49,2)</f>
        <v>#REF!</v>
      </c>
      <c r="J43" s="181" t="e">
        <f t="shared" ref="J43:J48" si="7">#N/A</f>
        <v>#N/A</v>
      </c>
      <c r="K43" s="205" t="e">
        <f t="shared" ref="K43:K48" si="8">G43+J43</f>
        <v>#N/A</v>
      </c>
      <c r="L43" s="182"/>
    </row>
    <row r="44" ht="28.5" spans="1:12">
      <c r="A44" s="182"/>
      <c r="B44" s="191" t="s">
        <v>109</v>
      </c>
      <c r="C44" s="192" t="s">
        <v>111</v>
      </c>
      <c r="D44" s="193" t="s">
        <v>20</v>
      </c>
      <c r="E44" s="193">
        <v>90</v>
      </c>
      <c r="F44" s="200">
        <v>1697.11</v>
      </c>
      <c r="G44" s="194">
        <f>ROUND(F44*(1+(insumos!E$37/100)),2)</f>
        <v>2078.94</v>
      </c>
      <c r="H44" s="181">
        <v>187104.6</v>
      </c>
      <c r="I44" s="204" t="e">
        <f t="shared" si="6"/>
        <v>#REF!</v>
      </c>
      <c r="J44" s="181" t="e">
        <f t="shared" si="7"/>
        <v>#N/A</v>
      </c>
      <c r="K44" s="205" t="e">
        <f t="shared" si="8"/>
        <v>#N/A</v>
      </c>
      <c r="L44" s="182"/>
    </row>
    <row r="45" ht="28.5" spans="1:12">
      <c r="A45" s="182"/>
      <c r="B45" s="191" t="s">
        <v>112</v>
      </c>
      <c r="C45" s="192" t="s">
        <v>114</v>
      </c>
      <c r="D45" s="193" t="s">
        <v>13</v>
      </c>
      <c r="E45" s="193">
        <v>90</v>
      </c>
      <c r="F45" s="200">
        <v>44.22</v>
      </c>
      <c r="G45" s="194">
        <f>ROUND(F45*(1+(insumos!E$37/100)),2)</f>
        <v>54.17</v>
      </c>
      <c r="H45" s="181">
        <v>4875.3</v>
      </c>
      <c r="I45" s="204" t="e">
        <f t="shared" si="6"/>
        <v>#REF!</v>
      </c>
      <c r="J45" s="181" t="e">
        <f t="shared" si="7"/>
        <v>#N/A</v>
      </c>
      <c r="K45" s="205" t="e">
        <f t="shared" si="8"/>
        <v>#N/A</v>
      </c>
      <c r="L45" s="182"/>
    </row>
    <row r="46" ht="17.25" customHeight="1" spans="1:12">
      <c r="A46" s="182"/>
      <c r="B46" s="191" t="s">
        <v>115</v>
      </c>
      <c r="C46" s="192" t="s">
        <v>117</v>
      </c>
      <c r="D46" s="193" t="s">
        <v>13</v>
      </c>
      <c r="E46" s="193">
        <v>90</v>
      </c>
      <c r="F46" s="200">
        <v>80.53</v>
      </c>
      <c r="G46" s="194">
        <f>ROUND(F46*(1+(insumos!E$37/100)),2)</f>
        <v>98.65</v>
      </c>
      <c r="H46" s="181">
        <v>8878.5</v>
      </c>
      <c r="I46" s="204" t="e">
        <f t="shared" si="6"/>
        <v>#REF!</v>
      </c>
      <c r="J46" s="181" t="e">
        <f t="shared" si="7"/>
        <v>#N/A</v>
      </c>
      <c r="K46" s="205" t="e">
        <f t="shared" si="8"/>
        <v>#N/A</v>
      </c>
      <c r="L46" s="182"/>
    </row>
    <row r="47" ht="17.25" customHeight="1" spans="1:12">
      <c r="A47" s="182"/>
      <c r="B47" s="191" t="s">
        <v>118</v>
      </c>
      <c r="C47" s="192" t="s">
        <v>120</v>
      </c>
      <c r="D47" s="193" t="s">
        <v>13</v>
      </c>
      <c r="E47" s="193">
        <v>180</v>
      </c>
      <c r="F47" s="200">
        <v>4.51</v>
      </c>
      <c r="G47" s="194">
        <f>ROUND(F47*(1+(insumos!E$37/100)),2)</f>
        <v>5.52</v>
      </c>
      <c r="H47" s="181">
        <v>993.6</v>
      </c>
      <c r="I47" s="204" t="e">
        <f t="shared" si="6"/>
        <v>#REF!</v>
      </c>
      <c r="J47" s="181" t="e">
        <f t="shared" si="7"/>
        <v>#N/A</v>
      </c>
      <c r="K47" s="205" t="e">
        <f t="shared" si="8"/>
        <v>#N/A</v>
      </c>
      <c r="L47" s="182"/>
    </row>
    <row r="48" ht="17.25" customHeight="1" spans="1:12">
      <c r="A48" s="182"/>
      <c r="B48" s="191" t="s">
        <v>121</v>
      </c>
      <c r="C48" s="192" t="s">
        <v>123</v>
      </c>
      <c r="D48" s="193" t="s">
        <v>13</v>
      </c>
      <c r="E48" s="193">
        <v>180</v>
      </c>
      <c r="F48" s="200">
        <v>19.25</v>
      </c>
      <c r="G48" s="194">
        <f>ROUND(F48*(1+(insumos!E$37/100)),2)</f>
        <v>23.58</v>
      </c>
      <c r="H48" s="181">
        <v>4244.4</v>
      </c>
      <c r="I48" s="204" t="e">
        <f t="shared" si="6"/>
        <v>#REF!</v>
      </c>
      <c r="J48" s="181" t="e">
        <f t="shared" si="7"/>
        <v>#N/A</v>
      </c>
      <c r="K48" s="205" t="e">
        <f t="shared" si="8"/>
        <v>#N/A</v>
      </c>
      <c r="L48" s="182"/>
    </row>
    <row r="49" ht="17.45" customHeight="1" spans="1:12">
      <c r="A49" s="182"/>
      <c r="B49" s="198" t="s">
        <v>256</v>
      </c>
      <c r="C49" s="198"/>
      <c r="D49" s="198"/>
      <c r="E49" s="198"/>
      <c r="F49" s="198"/>
      <c r="G49" s="198"/>
      <c r="H49" s="199">
        <f>SUM(H43:H48)</f>
        <v>235923.3</v>
      </c>
      <c r="I49" s="206" t="e">
        <f>ROUND(H49/H$92*I$92,2)</f>
        <v>#REF!</v>
      </c>
      <c r="J49" s="207"/>
      <c r="K49" s="207"/>
      <c r="L49" s="182"/>
    </row>
    <row r="50" ht="17.25" customHeight="1" spans="1:12">
      <c r="A50" s="182"/>
      <c r="B50" s="190" t="s">
        <v>257</v>
      </c>
      <c r="C50" s="190"/>
      <c r="D50" s="190"/>
      <c r="E50" s="190"/>
      <c r="F50" s="190"/>
      <c r="G50" s="190"/>
      <c r="H50" s="190"/>
      <c r="I50" s="190"/>
      <c r="J50" s="190"/>
      <c r="K50" s="190"/>
      <c r="L50" s="182"/>
    </row>
    <row r="51" ht="17.25" customHeight="1" spans="1:12">
      <c r="A51" s="182"/>
      <c r="B51" s="191" t="s">
        <v>126</v>
      </c>
      <c r="C51" s="192" t="s">
        <v>128</v>
      </c>
      <c r="D51" s="193" t="s">
        <v>13</v>
      </c>
      <c r="E51" s="193">
        <v>320</v>
      </c>
      <c r="F51" s="200">
        <v>21.05</v>
      </c>
      <c r="G51" s="194">
        <f>ROUND(F51*(1+(insumos!E$37/100)),2)</f>
        <v>25.79</v>
      </c>
      <c r="H51" s="181">
        <v>8252.8</v>
      </c>
      <c r="I51" s="204" t="e">
        <f t="shared" ref="I51:I59" si="9">ROUND(H51/H$60*I$60,2)</f>
        <v>#REF!</v>
      </c>
      <c r="J51" s="204" t="e">
        <f t="shared" ref="J51:J59" si="10">ROUND(I51/E51,2)</f>
        <v>#REF!</v>
      </c>
      <c r="K51" s="205" t="e">
        <f t="shared" ref="K51:K59" si="11">G51+J51</f>
        <v>#REF!</v>
      </c>
      <c r="L51" s="182"/>
    </row>
    <row r="52" ht="42.75" spans="1:12">
      <c r="A52" s="182"/>
      <c r="B52" s="191" t="s">
        <v>129</v>
      </c>
      <c r="C52" s="192" t="s">
        <v>131</v>
      </c>
      <c r="D52" s="193" t="s">
        <v>13</v>
      </c>
      <c r="E52" s="193">
        <v>120</v>
      </c>
      <c r="F52" s="200">
        <v>37.64</v>
      </c>
      <c r="G52" s="194">
        <f>ROUND(F52*(1+(insumos!E$37/100)),2)</f>
        <v>46.11</v>
      </c>
      <c r="H52" s="181">
        <v>5533.2</v>
      </c>
      <c r="I52" s="204" t="e">
        <f t="shared" si="9"/>
        <v>#REF!</v>
      </c>
      <c r="J52" s="204" t="e">
        <f t="shared" si="10"/>
        <v>#REF!</v>
      </c>
      <c r="K52" s="205" t="e">
        <f t="shared" si="11"/>
        <v>#REF!</v>
      </c>
      <c r="L52" s="182"/>
    </row>
    <row r="53" ht="17.25" customHeight="1" spans="1:12">
      <c r="A53" s="182"/>
      <c r="B53" s="191" t="s">
        <v>132</v>
      </c>
      <c r="C53" s="192" t="s">
        <v>134</v>
      </c>
      <c r="D53" s="193" t="s">
        <v>36</v>
      </c>
      <c r="E53" s="193">
        <v>320</v>
      </c>
      <c r="F53" s="200">
        <v>6.75</v>
      </c>
      <c r="G53" s="194">
        <f>ROUND(F53*(1+(insumos!E$37/100)),2)</f>
        <v>8.27</v>
      </c>
      <c r="H53" s="181">
        <v>2646.4</v>
      </c>
      <c r="I53" s="204" t="e">
        <f t="shared" si="9"/>
        <v>#REF!</v>
      </c>
      <c r="J53" s="204" t="e">
        <f t="shared" si="10"/>
        <v>#REF!</v>
      </c>
      <c r="K53" s="205" t="e">
        <f t="shared" si="11"/>
        <v>#REF!</v>
      </c>
      <c r="L53" s="182"/>
    </row>
    <row r="54" ht="42.75" spans="1:12">
      <c r="A54" s="182"/>
      <c r="B54" s="191" t="s">
        <v>135</v>
      </c>
      <c r="C54" s="192" t="s">
        <v>137</v>
      </c>
      <c r="D54" s="193" t="s">
        <v>36</v>
      </c>
      <c r="E54" s="193">
        <v>320</v>
      </c>
      <c r="F54" s="200">
        <v>14.91</v>
      </c>
      <c r="G54" s="194">
        <f>ROUND(F54*(1+(insumos!E$37/100)),2)</f>
        <v>18.26</v>
      </c>
      <c r="H54" s="181">
        <v>5843.2</v>
      </c>
      <c r="I54" s="204" t="e">
        <f t="shared" si="9"/>
        <v>#REF!</v>
      </c>
      <c r="J54" s="204" t="e">
        <f t="shared" si="10"/>
        <v>#REF!</v>
      </c>
      <c r="K54" s="205" t="e">
        <f t="shared" si="11"/>
        <v>#REF!</v>
      </c>
      <c r="L54" s="182"/>
    </row>
    <row r="55" ht="17.25" customHeight="1" spans="1:12">
      <c r="A55" s="182"/>
      <c r="B55" s="191" t="s">
        <v>138</v>
      </c>
      <c r="C55" s="197" t="s">
        <v>140</v>
      </c>
      <c r="D55" s="196" t="s">
        <v>20</v>
      </c>
      <c r="E55" s="196">
        <v>70</v>
      </c>
      <c r="F55" s="200">
        <v>354</v>
      </c>
      <c r="G55" s="194">
        <f>ROUND(F55*(1+(insumos!E$37/100)),2)</f>
        <v>433.65</v>
      </c>
      <c r="H55" s="181">
        <v>30355.5</v>
      </c>
      <c r="I55" s="204" t="e">
        <f t="shared" si="9"/>
        <v>#REF!</v>
      </c>
      <c r="J55" s="204" t="e">
        <f t="shared" si="10"/>
        <v>#REF!</v>
      </c>
      <c r="K55" s="205" t="e">
        <f t="shared" si="11"/>
        <v>#REF!</v>
      </c>
      <c r="L55" s="182"/>
    </row>
    <row r="56" ht="28.5" spans="1:12">
      <c r="A56" s="182"/>
      <c r="B56" s="191" t="s">
        <v>141</v>
      </c>
      <c r="C56" s="197" t="s">
        <v>143</v>
      </c>
      <c r="D56" s="196" t="s">
        <v>20</v>
      </c>
      <c r="E56" s="196">
        <v>70</v>
      </c>
      <c r="F56" s="200">
        <v>80.79</v>
      </c>
      <c r="G56" s="194">
        <f>ROUND(F56*(1+(insumos!E$37/100)),2)</f>
        <v>98.97</v>
      </c>
      <c r="H56" s="181">
        <v>6927.9</v>
      </c>
      <c r="I56" s="204" t="e">
        <f t="shared" si="9"/>
        <v>#REF!</v>
      </c>
      <c r="J56" s="204" t="e">
        <f t="shared" si="10"/>
        <v>#REF!</v>
      </c>
      <c r="K56" s="205" t="e">
        <f t="shared" si="11"/>
        <v>#REF!</v>
      </c>
      <c r="L56" s="182"/>
    </row>
    <row r="57" ht="17.25" customHeight="1" spans="1:12">
      <c r="A57" s="182"/>
      <c r="B57" s="191" t="s">
        <v>144</v>
      </c>
      <c r="C57" s="197" t="s">
        <v>146</v>
      </c>
      <c r="D57" s="196" t="s">
        <v>20</v>
      </c>
      <c r="E57" s="196">
        <v>70</v>
      </c>
      <c r="F57" s="200">
        <v>6.56</v>
      </c>
      <c r="G57" s="194">
        <f>ROUND(F57*(1+(insumos!E$37/100)),2)</f>
        <v>8.04</v>
      </c>
      <c r="H57" s="181">
        <v>562.8</v>
      </c>
      <c r="I57" s="204" t="e">
        <f t="shared" si="9"/>
        <v>#REF!</v>
      </c>
      <c r="J57" s="204" t="e">
        <f t="shared" si="10"/>
        <v>#REF!</v>
      </c>
      <c r="K57" s="205" t="e">
        <f t="shared" si="11"/>
        <v>#REF!</v>
      </c>
      <c r="L57" s="182"/>
    </row>
    <row r="58" ht="17.25" customHeight="1" spans="1:12">
      <c r="A58" s="182"/>
      <c r="B58" s="191" t="s">
        <v>147</v>
      </c>
      <c r="C58" s="197" t="s">
        <v>149</v>
      </c>
      <c r="D58" s="196" t="s">
        <v>13</v>
      </c>
      <c r="E58" s="201">
        <v>1400</v>
      </c>
      <c r="F58" s="200">
        <v>1.89</v>
      </c>
      <c r="G58" s="194">
        <f>ROUND(F58*(1+(insumos!E$37/100)),2)</f>
        <v>2.32</v>
      </c>
      <c r="H58" s="181">
        <v>3248</v>
      </c>
      <c r="I58" s="204" t="e">
        <f t="shared" si="9"/>
        <v>#REF!</v>
      </c>
      <c r="J58" s="204" t="e">
        <f t="shared" si="10"/>
        <v>#REF!</v>
      </c>
      <c r="K58" s="205" t="e">
        <f t="shared" si="11"/>
        <v>#REF!</v>
      </c>
      <c r="L58" s="182"/>
    </row>
    <row r="59" ht="17.25" customHeight="1" spans="1:12">
      <c r="A59" s="182"/>
      <c r="B59" s="191" t="s">
        <v>150</v>
      </c>
      <c r="C59" s="197" t="s">
        <v>152</v>
      </c>
      <c r="D59" s="196" t="s">
        <v>20</v>
      </c>
      <c r="E59" s="196">
        <v>70</v>
      </c>
      <c r="F59" s="200">
        <v>2.52</v>
      </c>
      <c r="G59" s="194">
        <f>ROUND(F59*(1+(insumos!E$37/100)),2)</f>
        <v>3.09</v>
      </c>
      <c r="H59" s="181">
        <v>216.3</v>
      </c>
      <c r="I59" s="204" t="e">
        <f t="shared" si="9"/>
        <v>#REF!</v>
      </c>
      <c r="J59" s="204" t="e">
        <f t="shared" si="10"/>
        <v>#REF!</v>
      </c>
      <c r="K59" s="205" t="e">
        <f t="shared" si="11"/>
        <v>#REF!</v>
      </c>
      <c r="L59" s="182"/>
    </row>
    <row r="60" ht="17.45" customHeight="1" spans="1:12">
      <c r="A60" s="182"/>
      <c r="B60" s="198" t="s">
        <v>258</v>
      </c>
      <c r="C60" s="198"/>
      <c r="D60" s="198"/>
      <c r="E60" s="198"/>
      <c r="F60" s="198"/>
      <c r="G60" s="198"/>
      <c r="H60" s="199">
        <f>SUM(H51:H59)</f>
        <v>63586.1</v>
      </c>
      <c r="I60" s="206" t="e">
        <f>ROUND(H60/H$92*I$92,2)</f>
        <v>#REF!</v>
      </c>
      <c r="J60" s="207"/>
      <c r="K60" s="207"/>
      <c r="L60" s="182"/>
    </row>
    <row r="61" ht="17.25" customHeight="1" spans="1:12">
      <c r="A61" s="182"/>
      <c r="B61" s="190" t="s">
        <v>259</v>
      </c>
      <c r="C61" s="190"/>
      <c r="D61" s="190"/>
      <c r="E61" s="190"/>
      <c r="F61" s="190"/>
      <c r="G61" s="190"/>
      <c r="H61" s="190"/>
      <c r="I61" s="190"/>
      <c r="J61" s="190"/>
      <c r="K61" s="190"/>
      <c r="L61" s="182"/>
    </row>
    <row r="62" ht="17.25" customHeight="1" spans="1:12">
      <c r="A62" s="182"/>
      <c r="B62" s="191" t="s">
        <v>155</v>
      </c>
      <c r="C62" s="192" t="s">
        <v>157</v>
      </c>
      <c r="D62" s="196" t="s">
        <v>43</v>
      </c>
      <c r="E62" s="193">
        <v>60</v>
      </c>
      <c r="F62" s="200">
        <v>55.71</v>
      </c>
      <c r="G62" s="194">
        <f>ROUND(F62*(1+(insumos!E$37/100)),2)</f>
        <v>68.24</v>
      </c>
      <c r="H62" s="181">
        <v>4094.4</v>
      </c>
      <c r="I62" s="204" t="e">
        <f t="shared" ref="I62:I85" si="12">ROUND(H62/H$86*I$86,2)</f>
        <v>#REF!</v>
      </c>
      <c r="J62" s="204" t="e">
        <f t="shared" ref="J62:J85" si="13">ROUND(I62/E62,2)</f>
        <v>#REF!</v>
      </c>
      <c r="K62" s="205" t="e">
        <f t="shared" ref="K62:K85" si="14">G62+J62</f>
        <v>#REF!</v>
      </c>
      <c r="L62" s="182"/>
    </row>
    <row r="63" ht="17.25" customHeight="1" spans="1:12">
      <c r="A63" s="182"/>
      <c r="B63" s="191" t="s">
        <v>158</v>
      </c>
      <c r="C63" s="192" t="s">
        <v>160</v>
      </c>
      <c r="D63" s="196" t="s">
        <v>43</v>
      </c>
      <c r="E63" s="193">
        <v>30</v>
      </c>
      <c r="F63" s="200">
        <v>138.22</v>
      </c>
      <c r="G63" s="194">
        <f>ROUND(F63*(1+(insumos!E$37/100)),2)</f>
        <v>169.32</v>
      </c>
      <c r="H63" s="181">
        <v>5079.6</v>
      </c>
      <c r="I63" s="204" t="e">
        <f t="shared" si="12"/>
        <v>#REF!</v>
      </c>
      <c r="J63" s="204" t="e">
        <f t="shared" si="13"/>
        <v>#REF!</v>
      </c>
      <c r="K63" s="205" t="e">
        <f t="shared" si="14"/>
        <v>#REF!</v>
      </c>
      <c r="L63" s="182"/>
    </row>
    <row r="64" ht="17.25" customHeight="1" spans="1:12">
      <c r="A64" s="182"/>
      <c r="B64" s="191" t="s">
        <v>161</v>
      </c>
      <c r="C64" s="192" t="s">
        <v>163</v>
      </c>
      <c r="D64" s="196" t="s">
        <v>43</v>
      </c>
      <c r="E64" s="193">
        <v>30</v>
      </c>
      <c r="F64" s="200">
        <v>71.65</v>
      </c>
      <c r="G64" s="194">
        <f>ROUND(F64*(1+(insumos!E$37/100)),2)</f>
        <v>87.77</v>
      </c>
      <c r="H64" s="181">
        <v>2633.1</v>
      </c>
      <c r="I64" s="204" t="e">
        <f t="shared" si="12"/>
        <v>#REF!</v>
      </c>
      <c r="J64" s="204" t="e">
        <f t="shared" si="13"/>
        <v>#REF!</v>
      </c>
      <c r="K64" s="205" t="e">
        <f t="shared" si="14"/>
        <v>#REF!</v>
      </c>
      <c r="L64" s="182"/>
    </row>
    <row r="65" ht="42.75" spans="1:12">
      <c r="A65" s="182"/>
      <c r="B65" s="191" t="s">
        <v>164</v>
      </c>
      <c r="C65" s="192" t="s">
        <v>166</v>
      </c>
      <c r="D65" s="196" t="s">
        <v>43</v>
      </c>
      <c r="E65" s="193">
        <v>6</v>
      </c>
      <c r="F65" s="200">
        <v>431.32</v>
      </c>
      <c r="G65" s="194">
        <f>ROUND(F65*(1+(insumos!E$37/100)),2)</f>
        <v>528.36</v>
      </c>
      <c r="H65" s="181">
        <v>3170.16</v>
      </c>
      <c r="I65" s="204" t="e">
        <f t="shared" si="12"/>
        <v>#REF!</v>
      </c>
      <c r="J65" s="204" t="e">
        <f t="shared" si="13"/>
        <v>#REF!</v>
      </c>
      <c r="K65" s="205" t="e">
        <f t="shared" si="14"/>
        <v>#REF!</v>
      </c>
      <c r="L65" s="182"/>
    </row>
    <row r="66" ht="42.75" spans="1:12">
      <c r="A66" s="182"/>
      <c r="B66" s="191" t="s">
        <v>167</v>
      </c>
      <c r="C66" s="192" t="s">
        <v>169</v>
      </c>
      <c r="D66" s="196" t="s">
        <v>43</v>
      </c>
      <c r="E66" s="193">
        <v>6</v>
      </c>
      <c r="F66" s="200">
        <v>711.82</v>
      </c>
      <c r="G66" s="194">
        <v>871.97</v>
      </c>
      <c r="H66" s="181">
        <v>5231.82</v>
      </c>
      <c r="I66" s="204" t="e">
        <f t="shared" si="12"/>
        <v>#REF!</v>
      </c>
      <c r="J66" s="204" t="e">
        <f t="shared" si="13"/>
        <v>#REF!</v>
      </c>
      <c r="K66" s="205" t="e">
        <f t="shared" si="14"/>
        <v>#REF!</v>
      </c>
      <c r="L66" s="182"/>
    </row>
    <row r="67" ht="42.75" spans="1:12">
      <c r="A67" s="182"/>
      <c r="B67" s="191" t="s">
        <v>170</v>
      </c>
      <c r="C67" s="192" t="s">
        <v>172</v>
      </c>
      <c r="D67" s="196" t="s">
        <v>43</v>
      </c>
      <c r="E67" s="193">
        <v>6</v>
      </c>
      <c r="F67" s="200">
        <v>949.36</v>
      </c>
      <c r="G67" s="194">
        <f>ROUND(F67*(1+(insumos!E$37/100)),2)</f>
        <v>1162.96</v>
      </c>
      <c r="H67" s="181">
        <v>6977.76</v>
      </c>
      <c r="I67" s="204" t="e">
        <f t="shared" si="12"/>
        <v>#REF!</v>
      </c>
      <c r="J67" s="204" t="e">
        <f t="shared" si="13"/>
        <v>#REF!</v>
      </c>
      <c r="K67" s="205" t="e">
        <f t="shared" si="14"/>
        <v>#REF!</v>
      </c>
      <c r="L67" s="182"/>
    </row>
    <row r="68" ht="28.5" customHeight="1" spans="1:12">
      <c r="A68" s="182"/>
      <c r="B68" s="191" t="s">
        <v>173</v>
      </c>
      <c r="C68" s="192" t="s">
        <v>175</v>
      </c>
      <c r="D68" s="193" t="s">
        <v>36</v>
      </c>
      <c r="E68" s="193">
        <v>6</v>
      </c>
      <c r="F68" s="200">
        <v>1658.94</v>
      </c>
      <c r="G68" s="194">
        <f>ROUND(F68*(1+(insumos!E$37/100)),2)</f>
        <v>2032.18</v>
      </c>
      <c r="H68" s="181">
        <v>12193.08</v>
      </c>
      <c r="I68" s="204" t="e">
        <f t="shared" si="12"/>
        <v>#REF!</v>
      </c>
      <c r="J68" s="204" t="e">
        <f t="shared" si="13"/>
        <v>#REF!</v>
      </c>
      <c r="K68" s="205" t="e">
        <f t="shared" si="14"/>
        <v>#REF!</v>
      </c>
      <c r="L68" s="182"/>
    </row>
    <row r="69" ht="28.5" customHeight="1" spans="1:12">
      <c r="A69" s="182"/>
      <c r="B69" s="191" t="s">
        <v>176</v>
      </c>
      <c r="C69" s="192" t="s">
        <v>178</v>
      </c>
      <c r="D69" s="196" t="s">
        <v>43</v>
      </c>
      <c r="E69" s="193">
        <v>6</v>
      </c>
      <c r="F69" s="200">
        <v>1930.51</v>
      </c>
      <c r="G69" s="194">
        <f>ROUND(F69*(1+(insumos!E$37/100)),2)</f>
        <v>2364.86</v>
      </c>
      <c r="H69" s="181">
        <v>14189.16</v>
      </c>
      <c r="I69" s="204" t="e">
        <f t="shared" si="12"/>
        <v>#REF!</v>
      </c>
      <c r="J69" s="204" t="e">
        <f t="shared" si="13"/>
        <v>#REF!</v>
      </c>
      <c r="K69" s="205" t="e">
        <f t="shared" si="14"/>
        <v>#REF!</v>
      </c>
      <c r="L69" s="182"/>
    </row>
    <row r="70" ht="28.5" customHeight="1" spans="1:12">
      <c r="A70" s="182"/>
      <c r="B70" s="191" t="s">
        <v>179</v>
      </c>
      <c r="C70" s="192" t="s">
        <v>181</v>
      </c>
      <c r="D70" s="196" t="s">
        <v>43</v>
      </c>
      <c r="E70" s="193">
        <v>3</v>
      </c>
      <c r="F70" s="200">
        <v>2765.92</v>
      </c>
      <c r="G70" s="194">
        <f>ROUND(F70*(1+(insumos!E$37/100)),2)</f>
        <v>3388.22</v>
      </c>
      <c r="H70" s="181">
        <v>10164.66</v>
      </c>
      <c r="I70" s="204" t="e">
        <f t="shared" si="12"/>
        <v>#REF!</v>
      </c>
      <c r="J70" s="204" t="e">
        <f t="shared" si="13"/>
        <v>#REF!</v>
      </c>
      <c r="K70" s="205" t="e">
        <f t="shared" si="14"/>
        <v>#REF!</v>
      </c>
      <c r="L70" s="182"/>
    </row>
    <row r="71" ht="28.5" customHeight="1" spans="1:12">
      <c r="A71" s="182"/>
      <c r="B71" s="191" t="s">
        <v>182</v>
      </c>
      <c r="C71" s="192" t="s">
        <v>184</v>
      </c>
      <c r="D71" s="193" t="s">
        <v>36</v>
      </c>
      <c r="E71" s="193">
        <v>180</v>
      </c>
      <c r="F71" s="200">
        <v>60.33</v>
      </c>
      <c r="G71" s="194">
        <f>ROUND(F71*(1+(insumos!E$37/100)),2)</f>
        <v>73.9</v>
      </c>
      <c r="H71" s="181">
        <v>13302</v>
      </c>
      <c r="I71" s="204" t="e">
        <f t="shared" si="12"/>
        <v>#REF!</v>
      </c>
      <c r="J71" s="204" t="e">
        <f t="shared" si="13"/>
        <v>#REF!</v>
      </c>
      <c r="K71" s="205" t="e">
        <f t="shared" si="14"/>
        <v>#REF!</v>
      </c>
      <c r="L71" s="182"/>
    </row>
    <row r="72" ht="28.5" customHeight="1" spans="1:12">
      <c r="A72" s="182"/>
      <c r="B72" s="191" t="s">
        <v>185</v>
      </c>
      <c r="C72" s="192" t="s">
        <v>187</v>
      </c>
      <c r="D72" s="193" t="s">
        <v>36</v>
      </c>
      <c r="E72" s="193">
        <v>200</v>
      </c>
      <c r="F72" s="200">
        <v>83.46</v>
      </c>
      <c r="G72" s="194">
        <f>ROUND(F72*(1+(insumos!E$37/100)),2)</f>
        <v>102.24</v>
      </c>
      <c r="H72" s="181">
        <v>20448</v>
      </c>
      <c r="I72" s="204" t="e">
        <f t="shared" si="12"/>
        <v>#REF!</v>
      </c>
      <c r="J72" s="204" t="e">
        <f t="shared" si="13"/>
        <v>#REF!</v>
      </c>
      <c r="K72" s="205" t="e">
        <f t="shared" si="14"/>
        <v>#REF!</v>
      </c>
      <c r="L72" s="182"/>
    </row>
    <row r="73" ht="28.5" customHeight="1" spans="1:12">
      <c r="A73" s="182"/>
      <c r="B73" s="191" t="s">
        <v>188</v>
      </c>
      <c r="C73" s="192" t="s">
        <v>190</v>
      </c>
      <c r="D73" s="193" t="s">
        <v>36</v>
      </c>
      <c r="E73" s="193">
        <v>120</v>
      </c>
      <c r="F73" s="200">
        <v>129.71</v>
      </c>
      <c r="G73" s="194">
        <f>ROUND(F73*(1+(insumos!E$37/100)),2)</f>
        <v>158.89</v>
      </c>
      <c r="H73" s="181">
        <v>19066.8</v>
      </c>
      <c r="I73" s="204" t="e">
        <f t="shared" si="12"/>
        <v>#REF!</v>
      </c>
      <c r="J73" s="204" t="e">
        <f t="shared" si="13"/>
        <v>#REF!</v>
      </c>
      <c r="K73" s="205" t="e">
        <f t="shared" si="14"/>
        <v>#REF!</v>
      </c>
      <c r="L73" s="182"/>
    </row>
    <row r="74" ht="28.5" customHeight="1" spans="1:12">
      <c r="A74" s="182"/>
      <c r="B74" s="191" t="s">
        <v>191</v>
      </c>
      <c r="C74" s="192" t="s">
        <v>193</v>
      </c>
      <c r="D74" s="193" t="s">
        <v>36</v>
      </c>
      <c r="E74" s="193">
        <v>75</v>
      </c>
      <c r="F74" s="200">
        <v>170.06</v>
      </c>
      <c r="G74" s="194">
        <f>ROUND(F74*(1+(insumos!E$37/100)),2)</f>
        <v>208.32</v>
      </c>
      <c r="H74" s="181">
        <v>15624</v>
      </c>
      <c r="I74" s="204" t="e">
        <f t="shared" si="12"/>
        <v>#REF!</v>
      </c>
      <c r="J74" s="204" t="e">
        <f t="shared" si="13"/>
        <v>#REF!</v>
      </c>
      <c r="K74" s="205" t="e">
        <f t="shared" si="14"/>
        <v>#REF!</v>
      </c>
      <c r="L74" s="182"/>
    </row>
    <row r="75" ht="28.5" customHeight="1" spans="1:12">
      <c r="A75" s="182"/>
      <c r="B75" s="191" t="s">
        <v>194</v>
      </c>
      <c r="C75" s="192" t="s">
        <v>196</v>
      </c>
      <c r="D75" s="193" t="s">
        <v>36</v>
      </c>
      <c r="E75" s="193">
        <v>50</v>
      </c>
      <c r="F75" s="200">
        <v>251.27</v>
      </c>
      <c r="G75" s="194">
        <f>ROUND(F75*(1+(insumos!E$37/100)),2)</f>
        <v>307.8</v>
      </c>
      <c r="H75" s="181">
        <v>15390</v>
      </c>
      <c r="I75" s="204" t="e">
        <f t="shared" si="12"/>
        <v>#REF!</v>
      </c>
      <c r="J75" s="204" t="e">
        <f t="shared" si="13"/>
        <v>#REF!</v>
      </c>
      <c r="K75" s="205" t="e">
        <f t="shared" si="14"/>
        <v>#REF!</v>
      </c>
      <c r="L75" s="182"/>
    </row>
    <row r="76" ht="28.5" customHeight="1" spans="1:12">
      <c r="A76" s="182"/>
      <c r="B76" s="191" t="s">
        <v>197</v>
      </c>
      <c r="C76" s="192" t="s">
        <v>199</v>
      </c>
      <c r="D76" s="193" t="s">
        <v>36</v>
      </c>
      <c r="E76" s="193">
        <v>50</v>
      </c>
      <c r="F76" s="200">
        <v>382.5</v>
      </c>
      <c r="G76" s="194">
        <f>ROUND(F76*(1+(insumos!E$37/100)),2)</f>
        <v>468.56</v>
      </c>
      <c r="H76" s="181">
        <v>23428</v>
      </c>
      <c r="I76" s="204" t="e">
        <f t="shared" si="12"/>
        <v>#REF!</v>
      </c>
      <c r="J76" s="204" t="e">
        <f t="shared" si="13"/>
        <v>#REF!</v>
      </c>
      <c r="K76" s="205" t="e">
        <f t="shared" si="14"/>
        <v>#REF!</v>
      </c>
      <c r="L76" s="182"/>
    </row>
    <row r="77" ht="28.5" customHeight="1" spans="1:12">
      <c r="A77" s="182"/>
      <c r="B77" s="191" t="s">
        <v>200</v>
      </c>
      <c r="C77" s="192" t="s">
        <v>202</v>
      </c>
      <c r="D77" s="196" t="s">
        <v>43</v>
      </c>
      <c r="E77" s="193">
        <v>75</v>
      </c>
      <c r="F77" s="200">
        <v>76.68</v>
      </c>
      <c r="G77" s="194">
        <f>ROUND(F77*(1+(insumos!E$37/100)),2)</f>
        <v>93.93</v>
      </c>
      <c r="H77" s="181">
        <v>7044.75</v>
      </c>
      <c r="I77" s="204" t="e">
        <f t="shared" si="12"/>
        <v>#REF!</v>
      </c>
      <c r="J77" s="204" t="e">
        <f t="shared" si="13"/>
        <v>#REF!</v>
      </c>
      <c r="K77" s="205" t="e">
        <f t="shared" si="14"/>
        <v>#REF!</v>
      </c>
      <c r="L77" s="182"/>
    </row>
    <row r="78" ht="28.5" customHeight="1" spans="1:12">
      <c r="A78" s="182"/>
      <c r="B78" s="191" t="s">
        <v>203</v>
      </c>
      <c r="C78" s="192" t="s">
        <v>205</v>
      </c>
      <c r="D78" s="196" t="s">
        <v>43</v>
      </c>
      <c r="E78" s="193">
        <v>75</v>
      </c>
      <c r="F78" s="200">
        <v>100.93</v>
      </c>
      <c r="G78" s="194">
        <f>ROUND(F78*(1+(insumos!E$37/100)),2)</f>
        <v>123.64</v>
      </c>
      <c r="H78" s="181">
        <v>9273</v>
      </c>
      <c r="I78" s="204" t="e">
        <f t="shared" si="12"/>
        <v>#REF!</v>
      </c>
      <c r="J78" s="204" t="e">
        <f t="shared" si="13"/>
        <v>#REF!</v>
      </c>
      <c r="K78" s="205" t="e">
        <f t="shared" si="14"/>
        <v>#REF!</v>
      </c>
      <c r="L78" s="182"/>
    </row>
    <row r="79" ht="28.5" customHeight="1" spans="1:12">
      <c r="A79" s="182"/>
      <c r="B79" s="191" t="s">
        <v>206</v>
      </c>
      <c r="C79" s="192" t="s">
        <v>208</v>
      </c>
      <c r="D79" s="196" t="s">
        <v>43</v>
      </c>
      <c r="E79" s="193">
        <v>35</v>
      </c>
      <c r="F79" s="200">
        <v>158.86</v>
      </c>
      <c r="G79" s="194">
        <f>ROUND(F79*(1+(insumos!E$37/100)),2)</f>
        <v>194.6</v>
      </c>
      <c r="H79" s="181">
        <v>6811</v>
      </c>
      <c r="I79" s="204" t="e">
        <f t="shared" si="12"/>
        <v>#REF!</v>
      </c>
      <c r="J79" s="204" t="e">
        <f t="shared" si="13"/>
        <v>#REF!</v>
      </c>
      <c r="K79" s="205" t="e">
        <f t="shared" si="14"/>
        <v>#REF!</v>
      </c>
      <c r="L79" s="182"/>
    </row>
    <row r="80" ht="28.5" customHeight="1" spans="1:12">
      <c r="A80" s="182"/>
      <c r="B80" s="191" t="s">
        <v>209</v>
      </c>
      <c r="C80" s="197" t="s">
        <v>211</v>
      </c>
      <c r="D80" s="196" t="s">
        <v>43</v>
      </c>
      <c r="E80" s="196">
        <v>320</v>
      </c>
      <c r="F80" s="200">
        <v>949.36</v>
      </c>
      <c r="G80" s="194">
        <f>ROUND(F80*(1+(insumos!E$37/100)),2)</f>
        <v>1162.96</v>
      </c>
      <c r="H80" s="181">
        <v>372147.2</v>
      </c>
      <c r="I80" s="204" t="e">
        <f t="shared" si="12"/>
        <v>#REF!</v>
      </c>
      <c r="J80" s="204" t="e">
        <f t="shared" si="13"/>
        <v>#REF!</v>
      </c>
      <c r="K80" s="205" t="e">
        <f t="shared" si="14"/>
        <v>#REF!</v>
      </c>
      <c r="L80" s="182"/>
    </row>
    <row r="81" ht="28.5" customHeight="1" spans="1:12">
      <c r="A81" s="182"/>
      <c r="B81" s="191" t="s">
        <v>212</v>
      </c>
      <c r="C81" s="197" t="s">
        <v>214</v>
      </c>
      <c r="D81" s="196" t="s">
        <v>43</v>
      </c>
      <c r="E81" s="196">
        <v>400</v>
      </c>
      <c r="F81" s="200">
        <v>1658.94</v>
      </c>
      <c r="G81" s="194">
        <f>ROUND(F81*(1+(insumos!E$37/100)),2)</f>
        <v>2032.18</v>
      </c>
      <c r="H81" s="181">
        <v>812872</v>
      </c>
      <c r="I81" s="204" t="e">
        <f t="shared" si="12"/>
        <v>#REF!</v>
      </c>
      <c r="J81" s="204" t="e">
        <f t="shared" si="13"/>
        <v>#REF!</v>
      </c>
      <c r="K81" s="205" t="e">
        <f t="shared" si="14"/>
        <v>#REF!</v>
      </c>
      <c r="L81" s="182"/>
    </row>
    <row r="82" ht="28.5" spans="1:12">
      <c r="A82" s="182"/>
      <c r="B82" s="191" t="s">
        <v>215</v>
      </c>
      <c r="C82" s="197" t="s">
        <v>217</v>
      </c>
      <c r="D82" s="196" t="s">
        <v>43</v>
      </c>
      <c r="E82" s="196">
        <v>75</v>
      </c>
      <c r="F82" s="200">
        <v>1930.51</v>
      </c>
      <c r="G82" s="194">
        <f>ROUND(F82*(1+(insumos!E$37/100)),2)</f>
        <v>2364.86</v>
      </c>
      <c r="H82" s="181">
        <v>177364.5</v>
      </c>
      <c r="I82" s="204" t="e">
        <f t="shared" si="12"/>
        <v>#REF!</v>
      </c>
      <c r="J82" s="204" t="e">
        <f t="shared" si="13"/>
        <v>#REF!</v>
      </c>
      <c r="K82" s="205" t="e">
        <f t="shared" si="14"/>
        <v>#REF!</v>
      </c>
      <c r="L82" s="182"/>
    </row>
    <row r="83" ht="28.5" hidden="1" customHeight="1" spans="1:12">
      <c r="A83" s="182"/>
      <c r="B83" s="191" t="s">
        <v>218</v>
      </c>
      <c r="C83" s="197" t="s">
        <v>220</v>
      </c>
      <c r="D83" s="196" t="s">
        <v>36</v>
      </c>
      <c r="E83" s="196">
        <v>120</v>
      </c>
      <c r="F83" s="200">
        <v>16.06</v>
      </c>
      <c r="G83" s="194">
        <f>ROUND(F83*(1+(insumos!E$37/100)),2)</f>
        <v>19.67</v>
      </c>
      <c r="H83" s="181">
        <v>2360.4</v>
      </c>
      <c r="I83" s="204" t="e">
        <f t="shared" si="12"/>
        <v>#REF!</v>
      </c>
      <c r="J83" s="204" t="e">
        <f t="shared" si="13"/>
        <v>#REF!</v>
      </c>
      <c r="K83" s="205" t="e">
        <f t="shared" si="14"/>
        <v>#REF!</v>
      </c>
      <c r="L83" s="182"/>
    </row>
    <row r="84" ht="17.25" customHeight="1" spans="1:12">
      <c r="A84" s="182"/>
      <c r="B84" s="191" t="s">
        <v>221</v>
      </c>
      <c r="C84" s="197" t="s">
        <v>222</v>
      </c>
      <c r="D84" s="196" t="s">
        <v>36</v>
      </c>
      <c r="E84" s="196">
        <v>120</v>
      </c>
      <c r="F84" s="200">
        <v>32</v>
      </c>
      <c r="G84" s="194">
        <f>ROUND(F84*(1+(insumos!E$37/100)),2)</f>
        <v>39.2</v>
      </c>
      <c r="H84" s="181">
        <v>4704</v>
      </c>
      <c r="I84" s="204" t="e">
        <f t="shared" si="12"/>
        <v>#REF!</v>
      </c>
      <c r="J84" s="204" t="e">
        <f t="shared" si="13"/>
        <v>#REF!</v>
      </c>
      <c r="K84" s="205" t="e">
        <f t="shared" si="14"/>
        <v>#REF!</v>
      </c>
      <c r="L84" s="182"/>
    </row>
    <row r="85" ht="17.25" customHeight="1" spans="1:12">
      <c r="A85" s="182"/>
      <c r="B85" s="191" t="s">
        <v>223</v>
      </c>
      <c r="C85" s="197" t="s">
        <v>224</v>
      </c>
      <c r="D85" s="196" t="s">
        <v>36</v>
      </c>
      <c r="E85" s="196">
        <v>60</v>
      </c>
      <c r="F85" s="200">
        <v>59</v>
      </c>
      <c r="G85" s="194">
        <f>ROUND(F85*(1+(insumos!E$37/100)),2)</f>
        <v>72.27</v>
      </c>
      <c r="H85" s="181">
        <v>4336.2</v>
      </c>
      <c r="I85" s="204" t="e">
        <f t="shared" si="12"/>
        <v>#REF!</v>
      </c>
      <c r="J85" s="204" t="e">
        <f t="shared" si="13"/>
        <v>#REF!</v>
      </c>
      <c r="K85" s="205" t="e">
        <f t="shared" si="14"/>
        <v>#REF!</v>
      </c>
      <c r="L85" s="182"/>
    </row>
    <row r="86" ht="17.45" customHeight="1" spans="1:12">
      <c r="A86" s="182"/>
      <c r="B86" s="198" t="s">
        <v>260</v>
      </c>
      <c r="C86" s="198"/>
      <c r="D86" s="198"/>
      <c r="E86" s="198"/>
      <c r="F86" s="198"/>
      <c r="G86" s="198"/>
      <c r="H86" s="199">
        <f>SUM(H62:H85)</f>
        <v>1567905.59</v>
      </c>
      <c r="I86" s="206" t="e">
        <f>ROUND(H86/H$92*I$92,2)</f>
        <v>#REF!</v>
      </c>
      <c r="J86" s="207"/>
      <c r="K86" s="207"/>
      <c r="L86" s="182"/>
    </row>
    <row r="87" ht="17.25" customHeight="1" spans="1:12">
      <c r="A87" s="182"/>
      <c r="B87" s="190" t="s">
        <v>261</v>
      </c>
      <c r="C87" s="190"/>
      <c r="D87" s="190"/>
      <c r="E87" s="190"/>
      <c r="F87" s="190"/>
      <c r="G87" s="190"/>
      <c r="H87" s="190"/>
      <c r="I87" s="190"/>
      <c r="J87" s="190"/>
      <c r="K87" s="190"/>
      <c r="L87" s="182"/>
    </row>
    <row r="88" ht="17.25" customHeight="1" spans="1:12">
      <c r="A88" s="182"/>
      <c r="B88" s="191" t="s">
        <v>227</v>
      </c>
      <c r="C88" s="197" t="s">
        <v>262</v>
      </c>
      <c r="D88" s="196" t="s">
        <v>230</v>
      </c>
      <c r="E88" s="196">
        <v>800</v>
      </c>
      <c r="F88" s="200">
        <v>149.07</v>
      </c>
      <c r="G88" s="194">
        <f>ROUND(F88*(1+(insumos!E$37/100)),2)</f>
        <v>182.61</v>
      </c>
      <c r="H88" s="181">
        <v>146088</v>
      </c>
      <c r="I88" s="204" t="e">
        <f>ROUND(H88/H$91*I$91,2)</f>
        <v>#REF!</v>
      </c>
      <c r="J88" s="204" t="e">
        <f>ROUND(I88/E88,2)</f>
        <v>#REF!</v>
      </c>
      <c r="K88" s="205" t="e">
        <f>G88+J88</f>
        <v>#REF!</v>
      </c>
      <c r="L88" s="182"/>
    </row>
    <row r="89" ht="17.25" customHeight="1" spans="1:12">
      <c r="A89" s="182"/>
      <c r="B89" s="191" t="s">
        <v>231</v>
      </c>
      <c r="C89" s="197" t="s">
        <v>233</v>
      </c>
      <c r="D89" s="196" t="s">
        <v>230</v>
      </c>
      <c r="E89" s="196">
        <v>800</v>
      </c>
      <c r="F89" s="200">
        <v>140.37</v>
      </c>
      <c r="G89" s="194">
        <f>ROUND(F89*(1+(insumos!E$37/100)),2)</f>
        <v>171.95</v>
      </c>
      <c r="H89" s="181">
        <v>137560</v>
      </c>
      <c r="I89" s="204" t="e">
        <f>ROUND(H89/H$91*I$91,2)</f>
        <v>#REF!</v>
      </c>
      <c r="J89" s="204" t="e">
        <f>ROUND(I89/E89,2)</f>
        <v>#REF!</v>
      </c>
      <c r="K89" s="205" t="e">
        <f>G89+J89</f>
        <v>#REF!</v>
      </c>
      <c r="L89" s="182"/>
    </row>
    <row r="90" ht="28.5" spans="1:12">
      <c r="A90" s="182"/>
      <c r="B90" s="191" t="s">
        <v>234</v>
      </c>
      <c r="C90" s="192" t="s">
        <v>236</v>
      </c>
      <c r="D90" s="193" t="s">
        <v>230</v>
      </c>
      <c r="E90" s="193">
        <v>400</v>
      </c>
      <c r="F90" s="200">
        <v>3.5</v>
      </c>
      <c r="G90" s="194">
        <f>ROUND(F90*(1+(insumos!E$37/100)),2)</f>
        <v>4.29</v>
      </c>
      <c r="H90" s="181">
        <v>1716</v>
      </c>
      <c r="I90" s="204" t="e">
        <f>ROUND(H90/H$91*I$91,2)</f>
        <v>#REF!</v>
      </c>
      <c r="J90" s="204" t="e">
        <f>ROUND(I90/E90,2)</f>
        <v>#REF!</v>
      </c>
      <c r="K90" s="205" t="e">
        <f>G90+J90</f>
        <v>#REF!</v>
      </c>
      <c r="L90" s="182"/>
    </row>
    <row r="91" ht="17.45" customHeight="1" spans="1:12">
      <c r="A91" s="182"/>
      <c r="B91" s="198" t="s">
        <v>263</v>
      </c>
      <c r="C91" s="198"/>
      <c r="D91" s="198"/>
      <c r="E91" s="198"/>
      <c r="F91" s="198"/>
      <c r="G91" s="198"/>
      <c r="H91" s="199">
        <f>SUM(H88:H90)</f>
        <v>285364</v>
      </c>
      <c r="I91" s="206" t="e">
        <f>ROUND(H91/H$92*I$92,2)</f>
        <v>#REF!</v>
      </c>
      <c r="J91" s="207"/>
      <c r="K91" s="207"/>
      <c r="L91" s="182"/>
    </row>
    <row r="92" ht="17.25" customHeight="1" spans="1:12">
      <c r="A92" s="182"/>
      <c r="B92" s="208" t="s">
        <v>264</v>
      </c>
      <c r="C92" s="208"/>
      <c r="D92" s="208"/>
      <c r="E92" s="208"/>
      <c r="F92" s="208"/>
      <c r="G92" s="209"/>
      <c r="H92" s="210">
        <f>H24+H30+H41+H49+H60+H86+H91</f>
        <v>2295990.68</v>
      </c>
      <c r="I92" s="210" t="e">
        <f>#REF!</f>
        <v>#REF!</v>
      </c>
      <c r="J92" s="211"/>
      <c r="K92" s="211"/>
      <c r="L92" s="182"/>
    </row>
  </sheetData>
  <mergeCells count="34">
    <mergeCell ref="B3:K3"/>
    <mergeCell ref="B4:K4"/>
    <mergeCell ref="F5:H5"/>
    <mergeCell ref="I5:J5"/>
    <mergeCell ref="B7:K7"/>
    <mergeCell ref="B24:G24"/>
    <mergeCell ref="J24:K24"/>
    <mergeCell ref="B25:K25"/>
    <mergeCell ref="B30:G30"/>
    <mergeCell ref="J30:K30"/>
    <mergeCell ref="B31:K31"/>
    <mergeCell ref="B41:G41"/>
    <mergeCell ref="J41:K41"/>
    <mergeCell ref="B42:K42"/>
    <mergeCell ref="B49:G49"/>
    <mergeCell ref="J49:K49"/>
    <mergeCell ref="B50:K50"/>
    <mergeCell ref="B60:G60"/>
    <mergeCell ref="J60:K60"/>
    <mergeCell ref="B61:K61"/>
    <mergeCell ref="B86:G86"/>
    <mergeCell ref="J86:K86"/>
    <mergeCell ref="B87:K87"/>
    <mergeCell ref="B91:G91"/>
    <mergeCell ref="J91:K91"/>
    <mergeCell ref="B92:F92"/>
    <mergeCell ref="J92:K92"/>
    <mergeCell ref="A1:A93"/>
    <mergeCell ref="B5:B6"/>
    <mergeCell ref="C5:C6"/>
    <mergeCell ref="D5:D6"/>
    <mergeCell ref="E5:E6"/>
    <mergeCell ref="L1:L93"/>
    <mergeCell ref="B1:K2"/>
  </mergeCells>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view="pageBreakPreview" zoomScale="75" zoomScaleNormal="100" topLeftCell="A28" workbookViewId="0">
      <selection activeCell="K13" sqref="K13"/>
    </sheetView>
  </sheetViews>
  <sheetFormatPr defaultColWidth="9" defaultRowHeight="15"/>
  <cols>
    <col min="1" max="1" width="7.71428571428571" style="3" customWidth="1"/>
    <col min="2" max="2" width="10.7142857142857" style="3" customWidth="1"/>
    <col min="3" max="3" width="42.5714285714286" style="4" customWidth="1"/>
    <col min="4" max="4" width="18.1428571428571" style="3" customWidth="1"/>
    <col min="5" max="5" width="25.1428571428571" style="3" customWidth="1"/>
    <col min="6" max="6" width="19.6190476190476"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3824</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3" customHeight="1" spans="1:8">
      <c r="A6" s="11">
        <v>1</v>
      </c>
      <c r="B6" s="29" t="s">
        <v>1530</v>
      </c>
      <c r="C6" s="30" t="s">
        <v>1531</v>
      </c>
      <c r="D6" s="29" t="s">
        <v>3174</v>
      </c>
      <c r="E6" s="11" t="s">
        <v>3415</v>
      </c>
      <c r="F6" s="11">
        <v>578</v>
      </c>
      <c r="G6" s="15">
        <v>3.9</v>
      </c>
      <c r="H6" s="15">
        <f t="shared" ref="H6:H39" si="0">F6*G6</f>
        <v>2254.2</v>
      </c>
    </row>
    <row r="7" ht="23" customHeight="1" spans="1:9">
      <c r="A7" s="11">
        <v>2</v>
      </c>
      <c r="B7" s="29" t="s">
        <v>3825</v>
      </c>
      <c r="C7" s="30" t="s">
        <v>3826</v>
      </c>
      <c r="D7" s="29" t="s">
        <v>3827</v>
      </c>
      <c r="E7" s="14" t="s">
        <v>3415</v>
      </c>
      <c r="F7" s="14">
        <v>258</v>
      </c>
      <c r="G7" s="17">
        <v>3.6</v>
      </c>
      <c r="H7" s="15">
        <f t="shared" si="0"/>
        <v>928.8</v>
      </c>
      <c r="I7" s="2"/>
    </row>
    <row r="8" ht="23" customHeight="1" spans="1:9">
      <c r="A8" s="11">
        <v>3</v>
      </c>
      <c r="B8" s="29" t="s">
        <v>3828</v>
      </c>
      <c r="C8" s="30" t="s">
        <v>3829</v>
      </c>
      <c r="D8" s="29" t="s">
        <v>3830</v>
      </c>
      <c r="E8" s="14" t="s">
        <v>3415</v>
      </c>
      <c r="F8" s="14">
        <v>235</v>
      </c>
      <c r="G8" s="17">
        <v>3.6</v>
      </c>
      <c r="H8" s="15">
        <f t="shared" si="0"/>
        <v>846</v>
      </c>
      <c r="I8" s="2"/>
    </row>
    <row r="9" ht="23" customHeight="1" spans="1:9">
      <c r="A9" s="11">
        <v>4</v>
      </c>
      <c r="B9" s="29" t="s">
        <v>3831</v>
      </c>
      <c r="C9" s="30" t="s">
        <v>3832</v>
      </c>
      <c r="D9" s="29" t="s">
        <v>3833</v>
      </c>
      <c r="E9" s="11" t="s">
        <v>3415</v>
      </c>
      <c r="F9" s="11">
        <v>552</v>
      </c>
      <c r="G9" s="15">
        <v>4.5</v>
      </c>
      <c r="H9" s="15">
        <f t="shared" si="0"/>
        <v>2484</v>
      </c>
      <c r="I9" s="2"/>
    </row>
    <row r="10" ht="23" customHeight="1" spans="1:9">
      <c r="A10" s="11">
        <v>5</v>
      </c>
      <c r="B10" s="29" t="s">
        <v>3834</v>
      </c>
      <c r="C10" s="30" t="s">
        <v>3835</v>
      </c>
      <c r="D10" s="29" t="s">
        <v>3836</v>
      </c>
      <c r="E10" s="11" t="s">
        <v>3415</v>
      </c>
      <c r="F10" s="11">
        <v>90</v>
      </c>
      <c r="G10" s="15">
        <v>5.5</v>
      </c>
      <c r="H10" s="15">
        <f t="shared" si="0"/>
        <v>495</v>
      </c>
      <c r="I10" s="2"/>
    </row>
    <row r="11" ht="23" customHeight="1" spans="1:9">
      <c r="A11" s="11">
        <v>6</v>
      </c>
      <c r="B11" s="29" t="s">
        <v>3837</v>
      </c>
      <c r="C11" s="30" t="s">
        <v>3838</v>
      </c>
      <c r="D11" s="29" t="s">
        <v>3839</v>
      </c>
      <c r="E11" s="11" t="s">
        <v>3415</v>
      </c>
      <c r="F11" s="14">
        <v>92</v>
      </c>
      <c r="G11" s="17">
        <v>4</v>
      </c>
      <c r="H11" s="15">
        <f t="shared" si="0"/>
        <v>368</v>
      </c>
      <c r="I11" s="2"/>
    </row>
    <row r="12" ht="23" customHeight="1" spans="1:9">
      <c r="A12" s="11">
        <v>7</v>
      </c>
      <c r="B12" s="29" t="s">
        <v>3840</v>
      </c>
      <c r="C12" s="30" t="s">
        <v>3841</v>
      </c>
      <c r="D12" s="29" t="s">
        <v>3842</v>
      </c>
      <c r="E12" s="11" t="s">
        <v>3415</v>
      </c>
      <c r="F12" s="11">
        <v>120</v>
      </c>
      <c r="G12" s="15">
        <v>4.2</v>
      </c>
      <c r="H12" s="15">
        <f t="shared" si="0"/>
        <v>504</v>
      </c>
      <c r="I12" s="2"/>
    </row>
    <row r="13" ht="23" customHeight="1" spans="1:9">
      <c r="A13" s="11">
        <v>8</v>
      </c>
      <c r="B13" s="29" t="s">
        <v>3843</v>
      </c>
      <c r="C13" s="30" t="s">
        <v>3844</v>
      </c>
      <c r="D13" s="29" t="s">
        <v>3845</v>
      </c>
      <c r="E13" s="11" t="s">
        <v>3415</v>
      </c>
      <c r="F13" s="11">
        <v>120</v>
      </c>
      <c r="G13" s="15">
        <v>6.5</v>
      </c>
      <c r="H13" s="15">
        <f t="shared" si="0"/>
        <v>780</v>
      </c>
      <c r="I13" s="2"/>
    </row>
    <row r="14" ht="23" customHeight="1" spans="1:9">
      <c r="A14" s="11">
        <v>9</v>
      </c>
      <c r="B14" s="29" t="s">
        <v>3846</v>
      </c>
      <c r="C14" s="30" t="s">
        <v>3847</v>
      </c>
      <c r="D14" s="29" t="s">
        <v>3848</v>
      </c>
      <c r="E14" s="11" t="s">
        <v>3415</v>
      </c>
      <c r="F14" s="11">
        <v>112</v>
      </c>
      <c r="G14" s="15">
        <v>6.9</v>
      </c>
      <c r="H14" s="15">
        <f t="shared" si="0"/>
        <v>772.8</v>
      </c>
      <c r="I14" s="2"/>
    </row>
    <row r="15" ht="23" customHeight="1" spans="1:9">
      <c r="A15" s="11">
        <v>10</v>
      </c>
      <c r="B15" s="29" t="s">
        <v>3849</v>
      </c>
      <c r="C15" s="30" t="s">
        <v>3850</v>
      </c>
      <c r="D15" s="29" t="s">
        <v>3851</v>
      </c>
      <c r="E15" s="11" t="s">
        <v>3415</v>
      </c>
      <c r="F15" s="11">
        <v>109</v>
      </c>
      <c r="G15" s="15">
        <v>4.12</v>
      </c>
      <c r="H15" s="15">
        <f t="shared" si="0"/>
        <v>449.08</v>
      </c>
      <c r="I15" s="2"/>
    </row>
    <row r="16" ht="23" customHeight="1" spans="1:9">
      <c r="A16" s="11">
        <v>11</v>
      </c>
      <c r="B16" s="29" t="s">
        <v>3852</v>
      </c>
      <c r="C16" s="30" t="s">
        <v>3853</v>
      </c>
      <c r="D16" s="29" t="s">
        <v>3854</v>
      </c>
      <c r="E16" s="11" t="s">
        <v>3415</v>
      </c>
      <c r="F16" s="11">
        <v>558</v>
      </c>
      <c r="G16" s="15">
        <v>5</v>
      </c>
      <c r="H16" s="15">
        <f t="shared" si="0"/>
        <v>2790</v>
      </c>
      <c r="I16" s="2"/>
    </row>
    <row r="17" ht="23" customHeight="1" spans="1:9">
      <c r="A17" s="11">
        <v>12</v>
      </c>
      <c r="B17" s="29" t="s">
        <v>3855</v>
      </c>
      <c r="C17" s="30" t="s">
        <v>3856</v>
      </c>
      <c r="D17" s="29" t="s">
        <v>1015</v>
      </c>
      <c r="E17" s="11" t="s">
        <v>3415</v>
      </c>
      <c r="F17" s="14">
        <v>128</v>
      </c>
      <c r="G17" s="17">
        <v>4</v>
      </c>
      <c r="H17" s="15">
        <f t="shared" si="0"/>
        <v>512</v>
      </c>
      <c r="I17" s="2"/>
    </row>
    <row r="18" ht="23" customHeight="1" spans="1:9">
      <c r="A18" s="11">
        <v>13</v>
      </c>
      <c r="B18" s="12" t="s">
        <v>3857</v>
      </c>
      <c r="C18" s="13" t="s">
        <v>3858</v>
      </c>
      <c r="D18" s="12" t="s">
        <v>3859</v>
      </c>
      <c r="E18" s="14" t="s">
        <v>3415</v>
      </c>
      <c r="F18" s="14">
        <v>147.81</v>
      </c>
      <c r="G18" s="17">
        <v>4.5</v>
      </c>
      <c r="H18" s="15">
        <f t="shared" si="0"/>
        <v>665.145</v>
      </c>
      <c r="I18" s="2"/>
    </row>
    <row r="19" ht="23" customHeight="1" spans="1:9">
      <c r="A19" s="11">
        <v>14</v>
      </c>
      <c r="B19" s="12" t="s">
        <v>3528</v>
      </c>
      <c r="C19" s="13" t="s">
        <v>3529</v>
      </c>
      <c r="D19" s="12" t="s">
        <v>3860</v>
      </c>
      <c r="E19" s="14" t="s">
        <v>3415</v>
      </c>
      <c r="F19" s="14">
        <v>123</v>
      </c>
      <c r="G19" s="17">
        <v>4</v>
      </c>
      <c r="H19" s="15">
        <f t="shared" si="0"/>
        <v>492</v>
      </c>
      <c r="I19" s="2"/>
    </row>
    <row r="20" ht="23" customHeight="1" spans="1:9">
      <c r="A20" s="11">
        <v>15</v>
      </c>
      <c r="B20" s="12" t="s">
        <v>3861</v>
      </c>
      <c r="C20" s="13" t="s">
        <v>3862</v>
      </c>
      <c r="D20" s="12" t="s">
        <v>3863</v>
      </c>
      <c r="E20" s="14" t="s">
        <v>3415</v>
      </c>
      <c r="F20" s="14">
        <v>61.9</v>
      </c>
      <c r="G20" s="17">
        <v>3</v>
      </c>
      <c r="H20" s="15">
        <f t="shared" si="0"/>
        <v>185.7</v>
      </c>
      <c r="I20" s="2"/>
    </row>
    <row r="21" ht="23" customHeight="1" spans="1:9">
      <c r="A21" s="11">
        <v>16</v>
      </c>
      <c r="B21" s="12" t="s">
        <v>3864</v>
      </c>
      <c r="C21" s="13" t="s">
        <v>3865</v>
      </c>
      <c r="D21" s="12" t="s">
        <v>3866</v>
      </c>
      <c r="E21" s="14" t="s">
        <v>3415</v>
      </c>
      <c r="F21" s="14">
        <v>125</v>
      </c>
      <c r="G21" s="17">
        <v>4</v>
      </c>
      <c r="H21" s="15">
        <f t="shared" si="0"/>
        <v>500</v>
      </c>
      <c r="I21" s="2"/>
    </row>
    <row r="22" ht="23" customHeight="1" spans="1:9">
      <c r="A22" s="11">
        <v>17</v>
      </c>
      <c r="B22" s="12" t="s">
        <v>3480</v>
      </c>
      <c r="C22" s="13" t="s">
        <v>3481</v>
      </c>
      <c r="D22" s="12" t="s">
        <v>3867</v>
      </c>
      <c r="E22" s="14" t="s">
        <v>3415</v>
      </c>
      <c r="F22" s="14">
        <v>317</v>
      </c>
      <c r="G22" s="17">
        <v>5</v>
      </c>
      <c r="H22" s="15">
        <f t="shared" si="0"/>
        <v>1585</v>
      </c>
      <c r="I22" s="2"/>
    </row>
    <row r="23" ht="23" customHeight="1" spans="1:9">
      <c r="A23" s="11">
        <v>18</v>
      </c>
      <c r="B23" s="12" t="s">
        <v>3868</v>
      </c>
      <c r="C23" s="13" t="s">
        <v>3869</v>
      </c>
      <c r="D23" s="12" t="s">
        <v>3870</v>
      </c>
      <c r="E23" s="14" t="s">
        <v>3415</v>
      </c>
      <c r="F23" s="14">
        <v>111</v>
      </c>
      <c r="G23" s="17">
        <v>5</v>
      </c>
      <c r="H23" s="15">
        <f t="shared" si="0"/>
        <v>555</v>
      </c>
      <c r="I23" s="2"/>
    </row>
    <row r="24" ht="23" customHeight="1" spans="1:9">
      <c r="A24" s="11">
        <v>19</v>
      </c>
      <c r="B24" s="12" t="s">
        <v>3674</v>
      </c>
      <c r="C24" s="13" t="s">
        <v>3675</v>
      </c>
      <c r="D24" s="12" t="s">
        <v>3871</v>
      </c>
      <c r="E24" s="14" t="s">
        <v>3415</v>
      </c>
      <c r="F24" s="14">
        <v>1017</v>
      </c>
      <c r="G24" s="17">
        <v>6.1</v>
      </c>
      <c r="H24" s="15">
        <f t="shared" si="0"/>
        <v>6203.7</v>
      </c>
      <c r="I24" s="2"/>
    </row>
    <row r="25" ht="23" customHeight="1" spans="1:9">
      <c r="A25" s="11">
        <v>20</v>
      </c>
      <c r="B25" s="29" t="s">
        <v>3872</v>
      </c>
      <c r="C25" s="30" t="s">
        <v>2415</v>
      </c>
      <c r="D25" s="29" t="s">
        <v>3873</v>
      </c>
      <c r="E25" s="11" t="s">
        <v>928</v>
      </c>
      <c r="F25" s="11">
        <v>235</v>
      </c>
      <c r="G25" s="15">
        <v>5.5</v>
      </c>
      <c r="H25" s="15">
        <f t="shared" si="0"/>
        <v>1292.5</v>
      </c>
      <c r="I25" s="2"/>
    </row>
    <row r="26" s="1" customFormat="1" ht="23" customHeight="1" spans="1:9">
      <c r="A26" s="11">
        <v>21</v>
      </c>
      <c r="B26" s="29" t="s">
        <v>3874</v>
      </c>
      <c r="C26" s="30" t="s">
        <v>3875</v>
      </c>
      <c r="D26" s="29" t="s">
        <v>3876</v>
      </c>
      <c r="E26" s="14" t="s">
        <v>928</v>
      </c>
      <c r="F26" s="14">
        <v>609</v>
      </c>
      <c r="G26" s="17">
        <v>3.2</v>
      </c>
      <c r="H26" s="15">
        <f t="shared" si="0"/>
        <v>1948.8</v>
      </c>
      <c r="I26" s="2"/>
    </row>
    <row r="27" s="1" customFormat="1" ht="23" customHeight="1" spans="1:9">
      <c r="A27" s="11">
        <v>22</v>
      </c>
      <c r="B27" s="29" t="s">
        <v>3877</v>
      </c>
      <c r="C27" s="30" t="s">
        <v>3878</v>
      </c>
      <c r="D27" s="29" t="s">
        <v>3879</v>
      </c>
      <c r="E27" s="14" t="s">
        <v>928</v>
      </c>
      <c r="F27" s="14">
        <f>624+317</f>
        <v>941</v>
      </c>
      <c r="G27" s="17">
        <v>5.6</v>
      </c>
      <c r="H27" s="15">
        <f t="shared" si="0"/>
        <v>5269.6</v>
      </c>
      <c r="I27" s="2"/>
    </row>
    <row r="28" s="1" customFormat="1" ht="23" customHeight="1" spans="1:9">
      <c r="A28" s="11">
        <v>23</v>
      </c>
      <c r="B28" s="29" t="s">
        <v>3534</v>
      </c>
      <c r="C28" s="30" t="s">
        <v>3535</v>
      </c>
      <c r="D28" s="29" t="s">
        <v>3880</v>
      </c>
      <c r="E28" s="14" t="s">
        <v>928</v>
      </c>
      <c r="F28" s="14">
        <v>777</v>
      </c>
      <c r="G28" s="17">
        <v>4.8</v>
      </c>
      <c r="H28" s="15">
        <f t="shared" si="0"/>
        <v>3729.6</v>
      </c>
      <c r="I28" s="2"/>
    </row>
    <row r="29" s="1" customFormat="1" ht="23" customHeight="1" spans="1:9">
      <c r="A29" s="11">
        <v>24</v>
      </c>
      <c r="B29" s="29" t="s">
        <v>2950</v>
      </c>
      <c r="C29" s="30" t="s">
        <v>2951</v>
      </c>
      <c r="D29" s="29" t="s">
        <v>3881</v>
      </c>
      <c r="E29" s="14" t="s">
        <v>3546</v>
      </c>
      <c r="F29" s="14">
        <v>477</v>
      </c>
      <c r="G29" s="17">
        <v>6.2</v>
      </c>
      <c r="H29" s="15">
        <f t="shared" si="0"/>
        <v>2957.4</v>
      </c>
      <c r="I29" s="2"/>
    </row>
    <row r="30" ht="23" customHeight="1" spans="1:9">
      <c r="A30" s="11">
        <v>25</v>
      </c>
      <c r="B30" s="29" t="s">
        <v>3882</v>
      </c>
      <c r="C30" s="30" t="s">
        <v>3883</v>
      </c>
      <c r="D30" s="29" t="s">
        <v>3884</v>
      </c>
      <c r="E30" s="11" t="s">
        <v>3546</v>
      </c>
      <c r="F30" s="11">
        <v>306</v>
      </c>
      <c r="G30" s="15">
        <v>6</v>
      </c>
      <c r="H30" s="15">
        <f t="shared" si="0"/>
        <v>1836</v>
      </c>
      <c r="I30" s="2"/>
    </row>
    <row r="31" ht="23" customHeight="1" spans="1:9">
      <c r="A31" s="11">
        <v>26</v>
      </c>
      <c r="B31" s="29" t="s">
        <v>3885</v>
      </c>
      <c r="C31" s="30" t="s">
        <v>3886</v>
      </c>
      <c r="D31" s="29" t="s">
        <v>3887</v>
      </c>
      <c r="E31" s="11" t="s">
        <v>3546</v>
      </c>
      <c r="F31" s="11">
        <v>112</v>
      </c>
      <c r="G31" s="15">
        <v>3.9</v>
      </c>
      <c r="H31" s="15">
        <f t="shared" si="0"/>
        <v>436.8</v>
      </c>
      <c r="I31" s="2"/>
    </row>
    <row r="32" ht="23" customHeight="1" spans="1:9">
      <c r="A32" s="11">
        <v>27</v>
      </c>
      <c r="B32" s="29" t="s">
        <v>3559</v>
      </c>
      <c r="C32" s="30" t="s">
        <v>3560</v>
      </c>
      <c r="D32" s="29" t="s">
        <v>3888</v>
      </c>
      <c r="E32" s="11" t="s">
        <v>3546</v>
      </c>
      <c r="F32" s="11">
        <v>313</v>
      </c>
      <c r="G32" s="15">
        <v>4</v>
      </c>
      <c r="H32" s="15">
        <f t="shared" si="0"/>
        <v>1252</v>
      </c>
      <c r="I32" s="2"/>
    </row>
    <row r="33" ht="23" customHeight="1" spans="1:9">
      <c r="A33" s="11">
        <v>28</v>
      </c>
      <c r="B33" s="29" t="s">
        <v>3889</v>
      </c>
      <c r="C33" s="30" t="s">
        <v>3890</v>
      </c>
      <c r="D33" s="29" t="s">
        <v>3891</v>
      </c>
      <c r="E33" s="11" t="s">
        <v>3546</v>
      </c>
      <c r="F33" s="11">
        <v>152</v>
      </c>
      <c r="G33" s="15">
        <v>6</v>
      </c>
      <c r="H33" s="15">
        <f t="shared" si="0"/>
        <v>912</v>
      </c>
      <c r="I33" s="2"/>
    </row>
    <row r="34" ht="23" customHeight="1" spans="1:9">
      <c r="A34" s="11">
        <v>29</v>
      </c>
      <c r="B34" s="29" t="s">
        <v>3892</v>
      </c>
      <c r="C34" s="30" t="s">
        <v>3893</v>
      </c>
      <c r="D34" s="29" t="s">
        <v>3894</v>
      </c>
      <c r="E34" s="11" t="s">
        <v>3546</v>
      </c>
      <c r="F34" s="11">
        <v>313</v>
      </c>
      <c r="G34" s="15">
        <v>6</v>
      </c>
      <c r="H34" s="15">
        <f t="shared" si="0"/>
        <v>1878</v>
      </c>
      <c r="I34" s="2"/>
    </row>
    <row r="35" ht="23" customHeight="1" spans="1:9">
      <c r="A35" s="11">
        <v>30</v>
      </c>
      <c r="B35" s="29" t="s">
        <v>3895</v>
      </c>
      <c r="C35" s="30" t="s">
        <v>3896</v>
      </c>
      <c r="D35" s="29" t="s">
        <v>3897</v>
      </c>
      <c r="E35" s="11" t="s">
        <v>3546</v>
      </c>
      <c r="F35" s="11">
        <v>484</v>
      </c>
      <c r="G35" s="15">
        <v>4.5</v>
      </c>
      <c r="H35" s="15">
        <f t="shared" si="0"/>
        <v>2178</v>
      </c>
      <c r="I35" s="2"/>
    </row>
    <row r="36" ht="23" customHeight="1" spans="1:9">
      <c r="A36" s="11">
        <v>31</v>
      </c>
      <c r="B36" s="29" t="s">
        <v>3898</v>
      </c>
      <c r="C36" s="30" t="s">
        <v>3899</v>
      </c>
      <c r="D36" s="29" t="s">
        <v>3900</v>
      </c>
      <c r="E36" s="14" t="s">
        <v>3546</v>
      </c>
      <c r="F36" s="14">
        <v>195</v>
      </c>
      <c r="G36" s="17">
        <v>4.3</v>
      </c>
      <c r="H36" s="15">
        <f t="shared" si="0"/>
        <v>838.5</v>
      </c>
      <c r="I36" s="2"/>
    </row>
    <row r="37" ht="23" customHeight="1" spans="1:9">
      <c r="A37" s="11">
        <v>32</v>
      </c>
      <c r="B37" s="12" t="s">
        <v>3562</v>
      </c>
      <c r="C37" s="13" t="s">
        <v>3563</v>
      </c>
      <c r="D37" s="12" t="s">
        <v>3901</v>
      </c>
      <c r="E37" s="14" t="s">
        <v>3546</v>
      </c>
      <c r="F37" s="14">
        <v>194</v>
      </c>
      <c r="G37" s="17">
        <v>5</v>
      </c>
      <c r="H37" s="15">
        <f t="shared" si="0"/>
        <v>970</v>
      </c>
      <c r="I37" s="2"/>
    </row>
    <row r="38" ht="23" customHeight="1" spans="1:9">
      <c r="A38" s="11">
        <v>33</v>
      </c>
      <c r="B38" s="12" t="s">
        <v>3902</v>
      </c>
      <c r="C38" s="13" t="s">
        <v>3903</v>
      </c>
      <c r="D38" s="12" t="s">
        <v>3904</v>
      </c>
      <c r="E38" s="14" t="s">
        <v>3546</v>
      </c>
      <c r="F38" s="14">
        <v>106</v>
      </c>
      <c r="G38" s="17">
        <v>6.1</v>
      </c>
      <c r="H38" s="15">
        <f t="shared" si="0"/>
        <v>646.6</v>
      </c>
      <c r="I38" s="2"/>
    </row>
    <row r="39" ht="23" customHeight="1" spans="1:9">
      <c r="A39" s="11">
        <v>34</v>
      </c>
      <c r="B39" s="12" t="s">
        <v>3905</v>
      </c>
      <c r="C39" s="13" t="s">
        <v>3484</v>
      </c>
      <c r="D39" s="12" t="s">
        <v>3906</v>
      </c>
      <c r="E39" s="14" t="s">
        <v>3546</v>
      </c>
      <c r="F39" s="14">
        <v>529</v>
      </c>
      <c r="G39" s="17">
        <v>3.6</v>
      </c>
      <c r="H39" s="15">
        <f t="shared" si="0"/>
        <v>1904.4</v>
      </c>
      <c r="I39" s="2"/>
    </row>
    <row r="40" ht="24" customHeight="1" spans="1:8">
      <c r="A40" s="19" t="s">
        <v>238</v>
      </c>
      <c r="B40" s="19"/>
      <c r="C40" s="19"/>
      <c r="D40" s="19"/>
      <c r="E40" s="19"/>
      <c r="F40" s="20">
        <f>SUM(F6:F39)</f>
        <v>10597.71</v>
      </c>
      <c r="G40" s="21">
        <f>AVERAGE(G6:G39)</f>
        <v>4.76823529411765</v>
      </c>
      <c r="H40" s="22">
        <f>SUM(H6:H39)</f>
        <v>51420.625</v>
      </c>
    </row>
  </sheetData>
  <autoFilter ref="A5:H40">
    <sortState ref="A5:H40">
      <sortCondition ref="E5:E39"/>
    </sortState>
    <extLst/>
  </autoFilter>
  <mergeCells count="6">
    <mergeCell ref="A1:H1"/>
    <mergeCell ref="A2:H2"/>
    <mergeCell ref="A3:H3"/>
    <mergeCell ref="A4:E4"/>
    <mergeCell ref="F4:H4"/>
    <mergeCell ref="A40:E40"/>
  </mergeCells>
  <printOptions horizontalCentered="1"/>
  <pageMargins left="0" right="0" top="0" bottom="0" header="0" footer="0"/>
  <pageSetup paperSize="9" scale="65" firstPageNumber="0" orientation="portrait" useFirstPageNumber="1" horizontalDpi="300" verticalDpi="300"/>
  <headerFooter/>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view="pageBreakPreview" zoomScale="75" zoomScaleNormal="100" topLeftCell="A7" workbookViewId="0">
      <selection activeCell="A6" sqref="$A6:$XFD27"/>
    </sheetView>
  </sheetViews>
  <sheetFormatPr defaultColWidth="9" defaultRowHeight="15"/>
  <cols>
    <col min="1" max="1" width="7.71428571428571" style="3" customWidth="1"/>
    <col min="2" max="2" width="10.7142857142857" style="3" customWidth="1"/>
    <col min="3" max="3" width="40.7619047619048" style="4" customWidth="1"/>
    <col min="4" max="4" width="18.1428571428571" style="3" customWidth="1"/>
    <col min="5" max="5" width="25.1428571428571" style="3" customWidth="1"/>
    <col min="6" max="6" width="20.1904761904762"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3907</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ht="21" customHeight="1" spans="1:8">
      <c r="A6" s="11">
        <v>1</v>
      </c>
      <c r="B6" s="12" t="s">
        <v>3908</v>
      </c>
      <c r="C6" s="13" t="s">
        <v>3909</v>
      </c>
      <c r="D6" s="12" t="s">
        <v>3910</v>
      </c>
      <c r="E6" s="11" t="s">
        <v>480</v>
      </c>
      <c r="F6" s="11">
        <v>345</v>
      </c>
      <c r="G6" s="15">
        <v>7</v>
      </c>
      <c r="H6" s="15">
        <f t="shared" ref="H6:H27" si="0">F6*G6</f>
        <v>2415</v>
      </c>
    </row>
    <row r="7" ht="21" customHeight="1" spans="1:8">
      <c r="A7" s="11">
        <v>2</v>
      </c>
      <c r="B7" s="12" t="s">
        <v>3911</v>
      </c>
      <c r="C7" s="13" t="s">
        <v>3912</v>
      </c>
      <c r="D7" s="12" t="s">
        <v>3913</v>
      </c>
      <c r="E7" s="11" t="s">
        <v>480</v>
      </c>
      <c r="F7" s="11">
        <v>142</v>
      </c>
      <c r="G7" s="15">
        <v>5</v>
      </c>
      <c r="H7" s="15">
        <f t="shared" si="0"/>
        <v>710</v>
      </c>
    </row>
    <row r="8" ht="21" customHeight="1" spans="1:8">
      <c r="A8" s="11">
        <v>3</v>
      </c>
      <c r="B8" s="12" t="s">
        <v>3914</v>
      </c>
      <c r="C8" s="13" t="s">
        <v>3915</v>
      </c>
      <c r="D8" s="12" t="s">
        <v>3916</v>
      </c>
      <c r="E8" s="11" t="s">
        <v>480</v>
      </c>
      <c r="F8" s="11">
        <v>200</v>
      </c>
      <c r="G8" s="15">
        <v>5</v>
      </c>
      <c r="H8" s="15">
        <f t="shared" si="0"/>
        <v>1000</v>
      </c>
    </row>
    <row r="9" ht="21" customHeight="1" spans="1:8">
      <c r="A9" s="11">
        <v>4</v>
      </c>
      <c r="B9" s="12" t="s">
        <v>3917</v>
      </c>
      <c r="C9" s="13" t="s">
        <v>3918</v>
      </c>
      <c r="D9" s="12" t="s">
        <v>3919</v>
      </c>
      <c r="E9" s="11" t="s">
        <v>480</v>
      </c>
      <c r="F9" s="11">
        <v>90</v>
      </c>
      <c r="G9" s="15">
        <v>5</v>
      </c>
      <c r="H9" s="15">
        <f t="shared" si="0"/>
        <v>450</v>
      </c>
    </row>
    <row r="10" ht="21" customHeight="1" spans="1:8">
      <c r="A10" s="11">
        <v>5</v>
      </c>
      <c r="B10" s="12" t="s">
        <v>3920</v>
      </c>
      <c r="C10" s="13" t="s">
        <v>3921</v>
      </c>
      <c r="D10" s="12" t="s">
        <v>3922</v>
      </c>
      <c r="E10" s="11" t="s">
        <v>480</v>
      </c>
      <c r="F10" s="11">
        <v>327</v>
      </c>
      <c r="G10" s="15">
        <v>6</v>
      </c>
      <c r="H10" s="15">
        <f t="shared" si="0"/>
        <v>1962</v>
      </c>
    </row>
    <row r="11" ht="21" customHeight="1" spans="1:8">
      <c r="A11" s="11">
        <v>6</v>
      </c>
      <c r="B11" s="12" t="s">
        <v>3923</v>
      </c>
      <c r="C11" s="13" t="s">
        <v>3924</v>
      </c>
      <c r="D11" s="12" t="s">
        <v>3925</v>
      </c>
      <c r="E11" s="11" t="s">
        <v>480</v>
      </c>
      <c r="F11" s="11">
        <v>750</v>
      </c>
      <c r="G11" s="15">
        <v>6</v>
      </c>
      <c r="H11" s="15">
        <f t="shared" si="0"/>
        <v>4500</v>
      </c>
    </row>
    <row r="12" ht="21" customHeight="1" spans="1:8">
      <c r="A12" s="11">
        <v>7</v>
      </c>
      <c r="B12" s="12" t="s">
        <v>3926</v>
      </c>
      <c r="C12" s="13" t="s">
        <v>3927</v>
      </c>
      <c r="D12" s="12" t="s">
        <v>3928</v>
      </c>
      <c r="E12" s="11" t="s">
        <v>480</v>
      </c>
      <c r="F12" s="11">
        <v>700</v>
      </c>
      <c r="G12" s="15">
        <v>6</v>
      </c>
      <c r="H12" s="15">
        <f t="shared" si="0"/>
        <v>4200</v>
      </c>
    </row>
    <row r="13" ht="21" customHeight="1" spans="1:8">
      <c r="A13" s="11">
        <v>8</v>
      </c>
      <c r="B13" s="12" t="s">
        <v>3929</v>
      </c>
      <c r="C13" s="13" t="s">
        <v>3930</v>
      </c>
      <c r="D13" s="12" t="s">
        <v>3931</v>
      </c>
      <c r="E13" s="11" t="s">
        <v>480</v>
      </c>
      <c r="F13" s="11">
        <v>327</v>
      </c>
      <c r="G13" s="15">
        <v>6</v>
      </c>
      <c r="H13" s="15">
        <f t="shared" si="0"/>
        <v>1962</v>
      </c>
    </row>
    <row r="14" ht="21" customHeight="1" spans="1:8">
      <c r="A14" s="11">
        <v>9</v>
      </c>
      <c r="B14" s="12" t="s">
        <v>2347</v>
      </c>
      <c r="C14" s="13" t="s">
        <v>2348</v>
      </c>
      <c r="D14" s="12" t="s">
        <v>3932</v>
      </c>
      <c r="E14" s="14" t="s">
        <v>480</v>
      </c>
      <c r="F14" s="14">
        <v>60</v>
      </c>
      <c r="G14" s="17">
        <v>3</v>
      </c>
      <c r="H14" s="15">
        <f t="shared" si="0"/>
        <v>180</v>
      </c>
    </row>
    <row r="15" ht="21" customHeight="1" spans="1:8">
      <c r="A15" s="11">
        <v>10</v>
      </c>
      <c r="B15" s="12" t="s">
        <v>3933</v>
      </c>
      <c r="C15" s="13" t="s">
        <v>3934</v>
      </c>
      <c r="D15" s="12" t="s">
        <v>3935</v>
      </c>
      <c r="E15" s="14" t="s">
        <v>480</v>
      </c>
      <c r="F15" s="14">
        <v>90</v>
      </c>
      <c r="G15" s="17">
        <v>4</v>
      </c>
      <c r="H15" s="15">
        <f t="shared" si="0"/>
        <v>360</v>
      </c>
    </row>
    <row r="16" ht="21" customHeight="1" spans="1:8">
      <c r="A16" s="11">
        <v>11</v>
      </c>
      <c r="B16" s="12" t="s">
        <v>3936</v>
      </c>
      <c r="C16" s="13" t="s">
        <v>3937</v>
      </c>
      <c r="D16" s="12" t="s">
        <v>3938</v>
      </c>
      <c r="E16" s="14" t="s">
        <v>480</v>
      </c>
      <c r="F16" s="14">
        <v>70</v>
      </c>
      <c r="G16" s="17">
        <v>4</v>
      </c>
      <c r="H16" s="15">
        <f t="shared" si="0"/>
        <v>280</v>
      </c>
    </row>
    <row r="17" ht="21" customHeight="1" spans="1:8">
      <c r="A17" s="11">
        <v>12</v>
      </c>
      <c r="B17" s="12" t="s">
        <v>3939</v>
      </c>
      <c r="C17" s="13" t="s">
        <v>3940</v>
      </c>
      <c r="D17" s="12" t="s">
        <v>3941</v>
      </c>
      <c r="E17" s="14" t="s">
        <v>480</v>
      </c>
      <c r="F17" s="14">
        <v>65</v>
      </c>
      <c r="G17" s="17">
        <v>4</v>
      </c>
      <c r="H17" s="15">
        <f t="shared" si="0"/>
        <v>260</v>
      </c>
    </row>
    <row r="18" ht="21" customHeight="1" spans="1:8">
      <c r="A18" s="11">
        <v>13</v>
      </c>
      <c r="B18" s="12" t="s">
        <v>3942</v>
      </c>
      <c r="C18" s="13" t="s">
        <v>3943</v>
      </c>
      <c r="D18" s="12" t="s">
        <v>3944</v>
      </c>
      <c r="E18" s="14" t="s">
        <v>480</v>
      </c>
      <c r="F18" s="14">
        <v>41</v>
      </c>
      <c r="G18" s="17">
        <v>3</v>
      </c>
      <c r="H18" s="15">
        <f t="shared" si="0"/>
        <v>123</v>
      </c>
    </row>
    <row r="19" ht="21" customHeight="1" spans="1:8">
      <c r="A19" s="11">
        <v>14</v>
      </c>
      <c r="B19" s="12" t="s">
        <v>3945</v>
      </c>
      <c r="C19" s="13" t="s">
        <v>3946</v>
      </c>
      <c r="D19" s="12" t="s">
        <v>3947</v>
      </c>
      <c r="E19" s="11" t="s">
        <v>928</v>
      </c>
      <c r="F19" s="11">
        <v>139</v>
      </c>
      <c r="G19" s="15">
        <v>6</v>
      </c>
      <c r="H19" s="15">
        <f t="shared" si="0"/>
        <v>834</v>
      </c>
    </row>
    <row r="20" ht="21" customHeight="1" spans="1:8">
      <c r="A20" s="11">
        <v>15</v>
      </c>
      <c r="B20" s="12" t="s">
        <v>3948</v>
      </c>
      <c r="C20" s="13" t="s">
        <v>3949</v>
      </c>
      <c r="D20" s="12" t="s">
        <v>3950</v>
      </c>
      <c r="E20" s="11" t="s">
        <v>928</v>
      </c>
      <c r="F20" s="11">
        <v>550</v>
      </c>
      <c r="G20" s="15">
        <v>7</v>
      </c>
      <c r="H20" s="15">
        <f t="shared" si="0"/>
        <v>3850</v>
      </c>
    </row>
    <row r="21" ht="21" customHeight="1" spans="1:8">
      <c r="A21" s="11">
        <v>16</v>
      </c>
      <c r="B21" s="12" t="s">
        <v>3951</v>
      </c>
      <c r="C21" s="13" t="s">
        <v>3952</v>
      </c>
      <c r="D21" s="12" t="s">
        <v>3953</v>
      </c>
      <c r="E21" s="11" t="s">
        <v>928</v>
      </c>
      <c r="F21" s="11">
        <v>570</v>
      </c>
      <c r="G21" s="15">
        <v>5</v>
      </c>
      <c r="H21" s="15">
        <f t="shared" si="0"/>
        <v>2850</v>
      </c>
    </row>
    <row r="22" ht="21" customHeight="1" spans="1:8">
      <c r="A22" s="11">
        <v>17</v>
      </c>
      <c r="B22" s="12" t="s">
        <v>3954</v>
      </c>
      <c r="C22" s="13" t="s">
        <v>3955</v>
      </c>
      <c r="D22" s="12" t="s">
        <v>3956</v>
      </c>
      <c r="E22" s="14" t="s">
        <v>928</v>
      </c>
      <c r="F22" s="14">
        <v>200</v>
      </c>
      <c r="G22" s="17">
        <v>3</v>
      </c>
      <c r="H22" s="15">
        <f t="shared" si="0"/>
        <v>600</v>
      </c>
    </row>
    <row r="23" ht="21" customHeight="1" spans="1:8">
      <c r="A23" s="11">
        <v>18</v>
      </c>
      <c r="B23" s="12" t="s">
        <v>3957</v>
      </c>
      <c r="C23" s="13" t="s">
        <v>3958</v>
      </c>
      <c r="D23" s="12" t="s">
        <v>3959</v>
      </c>
      <c r="E23" s="11" t="s">
        <v>928</v>
      </c>
      <c r="F23" s="11">
        <v>346</v>
      </c>
      <c r="G23" s="15">
        <v>6</v>
      </c>
      <c r="H23" s="15">
        <f t="shared" si="0"/>
        <v>2076</v>
      </c>
    </row>
    <row r="24" s="1" customFormat="1" ht="21" customHeight="1" spans="1:8">
      <c r="A24" s="11">
        <v>19</v>
      </c>
      <c r="B24" s="12" t="s">
        <v>3960</v>
      </c>
      <c r="C24" s="13" t="s">
        <v>3961</v>
      </c>
      <c r="D24" s="12" t="s">
        <v>3962</v>
      </c>
      <c r="E24" s="11" t="s">
        <v>928</v>
      </c>
      <c r="F24" s="11">
        <v>573</v>
      </c>
      <c r="G24" s="15">
        <v>6</v>
      </c>
      <c r="H24" s="15">
        <f t="shared" si="0"/>
        <v>3438</v>
      </c>
    </row>
    <row r="25" s="1" customFormat="1" ht="21" customHeight="1" spans="1:8">
      <c r="A25" s="11">
        <v>20</v>
      </c>
      <c r="B25" s="12" t="s">
        <v>3963</v>
      </c>
      <c r="C25" s="13" t="s">
        <v>3964</v>
      </c>
      <c r="D25" s="12" t="s">
        <v>3965</v>
      </c>
      <c r="E25" s="11" t="s">
        <v>928</v>
      </c>
      <c r="F25" s="11">
        <v>540</v>
      </c>
      <c r="G25" s="15">
        <v>5</v>
      </c>
      <c r="H25" s="15">
        <f t="shared" si="0"/>
        <v>2700</v>
      </c>
    </row>
    <row r="26" s="1" customFormat="1" ht="21" customHeight="1" spans="1:8">
      <c r="A26" s="11">
        <v>21</v>
      </c>
      <c r="B26" s="12" t="s">
        <v>3966</v>
      </c>
      <c r="C26" s="13" t="s">
        <v>3967</v>
      </c>
      <c r="D26" s="12" t="s">
        <v>3968</v>
      </c>
      <c r="E26" s="11" t="s">
        <v>928</v>
      </c>
      <c r="F26" s="11">
        <v>550</v>
      </c>
      <c r="G26" s="15">
        <v>6</v>
      </c>
      <c r="H26" s="15">
        <f t="shared" si="0"/>
        <v>3300</v>
      </c>
    </row>
    <row r="27" s="1" customFormat="1" ht="21" customHeight="1" spans="1:8">
      <c r="A27" s="11">
        <v>22</v>
      </c>
      <c r="B27" s="12" t="s">
        <v>3969</v>
      </c>
      <c r="C27" s="13" t="s">
        <v>3970</v>
      </c>
      <c r="D27" s="12" t="s">
        <v>3971</v>
      </c>
      <c r="E27" s="14" t="s">
        <v>928</v>
      </c>
      <c r="F27" s="14">
        <v>127</v>
      </c>
      <c r="G27" s="17">
        <v>3</v>
      </c>
      <c r="H27" s="15">
        <f t="shared" si="0"/>
        <v>381</v>
      </c>
    </row>
    <row r="28" ht="22" customHeight="1" spans="1:8">
      <c r="A28" s="19" t="s">
        <v>238</v>
      </c>
      <c r="B28" s="19"/>
      <c r="C28" s="19"/>
      <c r="D28" s="19"/>
      <c r="E28" s="19"/>
      <c r="F28" s="20">
        <f>SUM(F6:F27)</f>
        <v>6802</v>
      </c>
      <c r="G28" s="21">
        <f>AVERAGE(G6:G27)</f>
        <v>5.04545454545455</v>
      </c>
      <c r="H28" s="22">
        <f>SUM(H6:H27)</f>
        <v>38431</v>
      </c>
    </row>
  </sheetData>
  <autoFilter ref="A5:H28">
    <sortState ref="A5:H28">
      <sortCondition ref="E5:E28"/>
    </sortState>
    <extLst/>
  </autoFilter>
  <mergeCells count="6">
    <mergeCell ref="A1:H1"/>
    <mergeCell ref="A2:H2"/>
    <mergeCell ref="A3:H3"/>
    <mergeCell ref="A4:E4"/>
    <mergeCell ref="F4:H4"/>
    <mergeCell ref="A28:E28"/>
  </mergeCells>
  <printOptions horizontalCentered="1"/>
  <pageMargins left="0" right="0" top="0" bottom="0" header="0" footer="0"/>
  <pageSetup paperSize="9" scale="65" firstPageNumber="0" orientation="portrait" useFirstPageNumber="1" horizontalDpi="300" verticalDpi="300"/>
  <headerFooter/>
  <colBreaks count="1" manualBreakCount="1">
    <brk id="8" max="1048575" man="1"/>
  </colBreaks>
  <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view="pageBreakPreview" zoomScale="75" zoomScaleNormal="100" topLeftCell="A6" workbookViewId="0">
      <selection activeCell="M5" sqref="M5"/>
    </sheetView>
  </sheetViews>
  <sheetFormatPr defaultColWidth="9" defaultRowHeight="15"/>
  <cols>
    <col min="1" max="1" width="7.71428571428571" style="3" customWidth="1"/>
    <col min="2" max="2" width="10.7142857142857" style="3" customWidth="1"/>
    <col min="3" max="3" width="40.3809523809524" style="4" customWidth="1"/>
    <col min="4" max="4" width="18.1428571428571" style="3" customWidth="1"/>
    <col min="5" max="5" width="25.1428571428571" style="3" customWidth="1"/>
    <col min="6" max="6" width="20" style="3" customWidth="1"/>
    <col min="7" max="7" width="17.3333333333333"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3972</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ht="34" customHeight="1" spans="1:8">
      <c r="A6" s="11">
        <v>1</v>
      </c>
      <c r="B6" s="12" t="s">
        <v>3973</v>
      </c>
      <c r="C6" s="13" t="s">
        <v>3974</v>
      </c>
      <c r="D6" s="12" t="s">
        <v>3975</v>
      </c>
      <c r="E6" s="11" t="s">
        <v>464</v>
      </c>
      <c r="F6" s="11">
        <v>1000</v>
      </c>
      <c r="G6" s="15">
        <v>4</v>
      </c>
      <c r="H6" s="15">
        <f t="shared" ref="H6:H24" si="0">F6*G6</f>
        <v>4000</v>
      </c>
    </row>
    <row r="7" ht="20.1" customHeight="1" spans="1:8">
      <c r="A7" s="11">
        <v>2</v>
      </c>
      <c r="B7" s="12" t="s">
        <v>3976</v>
      </c>
      <c r="C7" s="13" t="s">
        <v>3977</v>
      </c>
      <c r="D7" s="12" t="s">
        <v>3978</v>
      </c>
      <c r="E7" s="14" t="s">
        <v>464</v>
      </c>
      <c r="F7" s="14">
        <v>285</v>
      </c>
      <c r="G7" s="17">
        <v>5</v>
      </c>
      <c r="H7" s="15">
        <f t="shared" si="0"/>
        <v>1425</v>
      </c>
    </row>
    <row r="8" ht="20.1" customHeight="1" spans="1:8">
      <c r="A8" s="11">
        <v>3</v>
      </c>
      <c r="B8" s="12" t="s">
        <v>508</v>
      </c>
      <c r="C8" s="13" t="s">
        <v>509</v>
      </c>
      <c r="D8" s="12" t="s">
        <v>510</v>
      </c>
      <c r="E8" s="11" t="s">
        <v>480</v>
      </c>
      <c r="F8" s="11">
        <v>810</v>
      </c>
      <c r="G8" s="15">
        <v>5</v>
      </c>
      <c r="H8" s="15">
        <f t="shared" si="0"/>
        <v>4050</v>
      </c>
    </row>
    <row r="9" ht="20.1" customHeight="1" spans="1:8">
      <c r="A9" s="11">
        <v>4</v>
      </c>
      <c r="B9" s="12" t="s">
        <v>3979</v>
      </c>
      <c r="C9" s="13" t="s">
        <v>3980</v>
      </c>
      <c r="D9" s="12" t="s">
        <v>3981</v>
      </c>
      <c r="E9" s="11" t="s">
        <v>480</v>
      </c>
      <c r="F9" s="11">
        <v>765</v>
      </c>
      <c r="G9" s="15">
        <v>4</v>
      </c>
      <c r="H9" s="15">
        <f t="shared" si="0"/>
        <v>3060</v>
      </c>
    </row>
    <row r="10" ht="20.1" customHeight="1" spans="1:8">
      <c r="A10" s="11">
        <v>5</v>
      </c>
      <c r="B10" s="12" t="s">
        <v>3982</v>
      </c>
      <c r="C10" s="13" t="s">
        <v>3983</v>
      </c>
      <c r="D10" s="12" t="s">
        <v>3984</v>
      </c>
      <c r="E10" s="11" t="s">
        <v>480</v>
      </c>
      <c r="F10" s="11">
        <v>280</v>
      </c>
      <c r="G10" s="15">
        <v>4.5</v>
      </c>
      <c r="H10" s="15">
        <f t="shared" si="0"/>
        <v>1260</v>
      </c>
    </row>
    <row r="11" ht="20.1" customHeight="1" spans="1:8">
      <c r="A11" s="11">
        <v>6</v>
      </c>
      <c r="B11" s="12" t="s">
        <v>3985</v>
      </c>
      <c r="C11" s="13" t="s">
        <v>3986</v>
      </c>
      <c r="D11" s="12" t="s">
        <v>3987</v>
      </c>
      <c r="E11" s="18" t="s">
        <v>480</v>
      </c>
      <c r="F11" s="14">
        <v>350</v>
      </c>
      <c r="G11" s="17">
        <v>4</v>
      </c>
      <c r="H11" s="15">
        <f t="shared" si="0"/>
        <v>1400</v>
      </c>
    </row>
    <row r="12" ht="20.1" customHeight="1" spans="1:8">
      <c r="A12" s="11">
        <v>7</v>
      </c>
      <c r="B12" s="12" t="s">
        <v>3988</v>
      </c>
      <c r="C12" s="13" t="s">
        <v>3989</v>
      </c>
      <c r="D12" s="12" t="s">
        <v>3990</v>
      </c>
      <c r="E12" s="18" t="s">
        <v>480</v>
      </c>
      <c r="F12" s="14">
        <v>100</v>
      </c>
      <c r="G12" s="17">
        <v>3</v>
      </c>
      <c r="H12" s="15">
        <f t="shared" si="0"/>
        <v>300</v>
      </c>
    </row>
    <row r="13" ht="20.1" customHeight="1" spans="1:8">
      <c r="A13" s="11">
        <v>8</v>
      </c>
      <c r="B13" s="12" t="s">
        <v>3991</v>
      </c>
      <c r="C13" s="13" t="s">
        <v>3992</v>
      </c>
      <c r="D13" s="12" t="s">
        <v>3993</v>
      </c>
      <c r="E13" s="18" t="s">
        <v>3994</v>
      </c>
      <c r="F13" s="14">
        <v>200</v>
      </c>
      <c r="G13" s="17">
        <v>3</v>
      </c>
      <c r="H13" s="15">
        <f t="shared" si="0"/>
        <v>600</v>
      </c>
    </row>
    <row r="14" ht="20.1" customHeight="1" spans="1:8">
      <c r="A14" s="11">
        <v>9</v>
      </c>
      <c r="B14" s="12" t="s">
        <v>3995</v>
      </c>
      <c r="C14" s="13" t="s">
        <v>3996</v>
      </c>
      <c r="D14" s="12" t="s">
        <v>3997</v>
      </c>
      <c r="E14" s="14" t="s">
        <v>480</v>
      </c>
      <c r="F14" s="14">
        <v>165</v>
      </c>
      <c r="G14" s="17">
        <v>4</v>
      </c>
      <c r="H14" s="15">
        <f t="shared" si="0"/>
        <v>660</v>
      </c>
    </row>
    <row r="15" ht="20.1" customHeight="1" spans="1:8">
      <c r="A15" s="11">
        <v>10</v>
      </c>
      <c r="B15" s="12" t="s">
        <v>3998</v>
      </c>
      <c r="C15" s="13" t="s">
        <v>2418</v>
      </c>
      <c r="D15" s="12" t="s">
        <v>3999</v>
      </c>
      <c r="E15" s="18" t="s">
        <v>480</v>
      </c>
      <c r="F15" s="14">
        <v>175</v>
      </c>
      <c r="G15" s="17">
        <v>4</v>
      </c>
      <c r="H15" s="15">
        <f t="shared" si="0"/>
        <v>700</v>
      </c>
    </row>
    <row r="16" ht="20.1" customHeight="1" spans="1:8">
      <c r="A16" s="11">
        <v>11</v>
      </c>
      <c r="B16" s="12" t="s">
        <v>4000</v>
      </c>
      <c r="C16" s="13" t="s">
        <v>4001</v>
      </c>
      <c r="D16" s="12" t="s">
        <v>4002</v>
      </c>
      <c r="E16" s="18" t="s">
        <v>480</v>
      </c>
      <c r="F16" s="14">
        <v>400</v>
      </c>
      <c r="G16" s="17">
        <v>3</v>
      </c>
      <c r="H16" s="15">
        <f t="shared" si="0"/>
        <v>1200</v>
      </c>
    </row>
    <row r="17" ht="20.1" customHeight="1" spans="1:8">
      <c r="A17" s="11">
        <v>12</v>
      </c>
      <c r="B17" s="12" t="s">
        <v>4003</v>
      </c>
      <c r="C17" s="13" t="s">
        <v>4004</v>
      </c>
      <c r="D17" s="12" t="s">
        <v>4005</v>
      </c>
      <c r="E17" s="18" t="s">
        <v>480</v>
      </c>
      <c r="F17" s="14">
        <v>150</v>
      </c>
      <c r="G17" s="17">
        <v>3</v>
      </c>
      <c r="H17" s="15">
        <f t="shared" si="0"/>
        <v>450</v>
      </c>
    </row>
    <row r="18" ht="20.1" customHeight="1" spans="1:8">
      <c r="A18" s="11">
        <v>13</v>
      </c>
      <c r="B18" s="12" t="s">
        <v>4006</v>
      </c>
      <c r="C18" s="13" t="s">
        <v>4007</v>
      </c>
      <c r="D18" s="12" t="s">
        <v>4008</v>
      </c>
      <c r="E18" s="18" t="s">
        <v>480</v>
      </c>
      <c r="F18" s="14">
        <v>130</v>
      </c>
      <c r="G18" s="17">
        <v>3</v>
      </c>
      <c r="H18" s="15">
        <f t="shared" si="0"/>
        <v>390</v>
      </c>
    </row>
    <row r="19" ht="20.1" customHeight="1" spans="1:8">
      <c r="A19" s="11">
        <v>14</v>
      </c>
      <c r="B19" s="12" t="s">
        <v>4009</v>
      </c>
      <c r="C19" s="13" t="s">
        <v>4010</v>
      </c>
      <c r="D19" s="12" t="s">
        <v>4011</v>
      </c>
      <c r="E19" s="14" t="s">
        <v>480</v>
      </c>
      <c r="F19" s="14">
        <v>200</v>
      </c>
      <c r="G19" s="17">
        <v>4</v>
      </c>
      <c r="H19" s="15">
        <f t="shared" si="0"/>
        <v>800</v>
      </c>
    </row>
    <row r="20" ht="20.1" customHeight="1" spans="1:8">
      <c r="A20" s="11">
        <v>15</v>
      </c>
      <c r="B20" s="12" t="s">
        <v>4012</v>
      </c>
      <c r="C20" s="13" t="s">
        <v>4013</v>
      </c>
      <c r="D20" s="12" t="s">
        <v>4014</v>
      </c>
      <c r="E20" s="18" t="s">
        <v>480</v>
      </c>
      <c r="F20" s="14">
        <v>100</v>
      </c>
      <c r="G20" s="17">
        <v>3</v>
      </c>
      <c r="H20" s="15">
        <f t="shared" si="0"/>
        <v>300</v>
      </c>
    </row>
    <row r="21" ht="20.1" customHeight="1" spans="1:8">
      <c r="A21" s="11">
        <v>16</v>
      </c>
      <c r="B21" s="12" t="s">
        <v>4015</v>
      </c>
      <c r="C21" s="13" t="s">
        <v>4016</v>
      </c>
      <c r="D21" s="12" t="s">
        <v>4017</v>
      </c>
      <c r="E21" s="18" t="s">
        <v>480</v>
      </c>
      <c r="F21" s="14">
        <v>150</v>
      </c>
      <c r="G21" s="17">
        <v>3</v>
      </c>
      <c r="H21" s="15">
        <f t="shared" si="0"/>
        <v>450</v>
      </c>
    </row>
    <row r="22" ht="20.1" customHeight="1" spans="1:8">
      <c r="A22" s="11">
        <v>17</v>
      </c>
      <c r="B22" s="12" t="s">
        <v>4018</v>
      </c>
      <c r="C22" s="13" t="s">
        <v>4019</v>
      </c>
      <c r="D22" s="12" t="s">
        <v>4020</v>
      </c>
      <c r="E22" s="11" t="s">
        <v>928</v>
      </c>
      <c r="F22" s="11">
        <v>177</v>
      </c>
      <c r="G22" s="15">
        <v>6</v>
      </c>
      <c r="H22" s="15">
        <f t="shared" si="0"/>
        <v>1062</v>
      </c>
    </row>
    <row r="23" ht="20.1" customHeight="1" spans="1:8">
      <c r="A23" s="11">
        <v>18</v>
      </c>
      <c r="B23" s="12" t="s">
        <v>4021</v>
      </c>
      <c r="C23" s="13" t="s">
        <v>4022</v>
      </c>
      <c r="D23" s="12" t="s">
        <v>4023</v>
      </c>
      <c r="E23" s="14" t="s">
        <v>928</v>
      </c>
      <c r="F23" s="14">
        <v>130</v>
      </c>
      <c r="G23" s="17">
        <v>5</v>
      </c>
      <c r="H23" s="15">
        <f t="shared" si="0"/>
        <v>650</v>
      </c>
    </row>
    <row r="24" ht="20.1" customHeight="1" spans="1:8">
      <c r="A24" s="11">
        <v>19</v>
      </c>
      <c r="B24" s="12" t="s">
        <v>4024</v>
      </c>
      <c r="C24" s="13" t="s">
        <v>4025</v>
      </c>
      <c r="D24" s="12" t="s">
        <v>4026</v>
      </c>
      <c r="E24" s="14" t="s">
        <v>928</v>
      </c>
      <c r="F24" s="14">
        <v>670</v>
      </c>
      <c r="G24" s="17">
        <v>5</v>
      </c>
      <c r="H24" s="15">
        <f t="shared" si="0"/>
        <v>3350</v>
      </c>
    </row>
    <row r="25" ht="26" customHeight="1" spans="1:8">
      <c r="A25" s="19" t="s">
        <v>238</v>
      </c>
      <c r="B25" s="19"/>
      <c r="C25" s="19"/>
      <c r="D25" s="19"/>
      <c r="E25" s="19"/>
      <c r="F25" s="20">
        <f>SUM(F6:F24)</f>
        <v>6237</v>
      </c>
      <c r="G25" s="21">
        <f>AVERAGE(G6:G24)</f>
        <v>3.97368421052632</v>
      </c>
      <c r="H25" s="22">
        <f>SUM(H6:H24)</f>
        <v>26107</v>
      </c>
    </row>
  </sheetData>
  <autoFilter ref="A5:H25">
    <sortState ref="A5:H25">
      <sortCondition ref="E5:E25"/>
    </sortState>
    <extLst/>
  </autoFilter>
  <mergeCells count="6">
    <mergeCell ref="A1:H1"/>
    <mergeCell ref="A2:H2"/>
    <mergeCell ref="A3:H3"/>
    <mergeCell ref="A4:E4"/>
    <mergeCell ref="F4:H4"/>
    <mergeCell ref="A25:E25"/>
  </mergeCells>
  <printOptions horizontalCentered="1"/>
  <pageMargins left="0" right="0" top="0" bottom="0" header="0" footer="0"/>
  <pageSetup paperSize="9" scale="65" firstPageNumber="0" orientation="portrait" useFirstPageNumber="1" horizontalDpi="300" verticalDpi="300"/>
  <headerFooter/>
  <colBreaks count="1" manualBreakCount="1">
    <brk id="8" max="1048575" man="1"/>
  </colBreaks>
  <drawing r:id="rId1"/>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view="pageBreakPreview" zoomScale="75" zoomScaleNormal="100" topLeftCell="A5" workbookViewId="0">
      <selection activeCell="A6" sqref="$A6:$XFD24"/>
    </sheetView>
  </sheetViews>
  <sheetFormatPr defaultColWidth="9" defaultRowHeight="15"/>
  <cols>
    <col min="1" max="1" width="7.71428571428571" style="3" customWidth="1"/>
    <col min="2" max="2" width="10.7142857142857" style="3" customWidth="1"/>
    <col min="3" max="3" width="32.8571428571429" style="4" customWidth="1"/>
    <col min="4" max="4" width="18.1428571428571" style="3" customWidth="1"/>
    <col min="5" max="5" width="25.1428571428571" style="3" customWidth="1"/>
    <col min="6" max="6" width="22.8571428571429"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4027</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2" customHeight="1" spans="1:8">
      <c r="A6" s="11">
        <v>1</v>
      </c>
      <c r="B6" s="12" t="s">
        <v>4028</v>
      </c>
      <c r="C6" s="13" t="s">
        <v>4029</v>
      </c>
      <c r="D6" s="16" t="s">
        <v>4030</v>
      </c>
      <c r="E6" s="11" t="s">
        <v>928</v>
      </c>
      <c r="F6" s="11">
        <v>67</v>
      </c>
      <c r="G6" s="15">
        <v>5</v>
      </c>
      <c r="H6" s="15">
        <f t="shared" ref="H6:H23" si="0">F6*G6</f>
        <v>335</v>
      </c>
    </row>
    <row r="7" ht="22" customHeight="1" spans="1:8">
      <c r="A7" s="11">
        <v>2</v>
      </c>
      <c r="B7" s="12" t="s">
        <v>4031</v>
      </c>
      <c r="C7" s="13" t="s">
        <v>4032</v>
      </c>
      <c r="D7" s="12" t="s">
        <v>4033</v>
      </c>
      <c r="E7" s="11" t="s">
        <v>928</v>
      </c>
      <c r="F7" s="11">
        <v>500</v>
      </c>
      <c r="G7" s="15">
        <v>5</v>
      </c>
      <c r="H7" s="15">
        <f t="shared" si="0"/>
        <v>2500</v>
      </c>
    </row>
    <row r="8" ht="22" customHeight="1" spans="1:8">
      <c r="A8" s="11">
        <v>3</v>
      </c>
      <c r="B8" s="12" t="s">
        <v>4034</v>
      </c>
      <c r="C8" s="13" t="s">
        <v>4035</v>
      </c>
      <c r="D8" s="12" t="s">
        <v>4036</v>
      </c>
      <c r="E8" s="11" t="s">
        <v>928</v>
      </c>
      <c r="F8" s="11">
        <v>450</v>
      </c>
      <c r="G8" s="15">
        <v>6</v>
      </c>
      <c r="H8" s="15">
        <f t="shared" si="0"/>
        <v>2700</v>
      </c>
    </row>
    <row r="9" ht="22" customHeight="1" spans="1:8">
      <c r="A9" s="11">
        <v>4</v>
      </c>
      <c r="B9" s="12" t="s">
        <v>4037</v>
      </c>
      <c r="C9" s="13" t="s">
        <v>4038</v>
      </c>
      <c r="D9" s="12" t="s">
        <v>4039</v>
      </c>
      <c r="E9" s="11" t="s">
        <v>928</v>
      </c>
      <c r="F9" s="11">
        <v>380</v>
      </c>
      <c r="G9" s="15">
        <v>4</v>
      </c>
      <c r="H9" s="15">
        <f t="shared" si="0"/>
        <v>1520</v>
      </c>
    </row>
    <row r="10" ht="22" customHeight="1" spans="1:8">
      <c r="A10" s="11">
        <v>5</v>
      </c>
      <c r="B10" s="12" t="s">
        <v>4040</v>
      </c>
      <c r="C10" s="13" t="s">
        <v>4041</v>
      </c>
      <c r="D10" s="12" t="s">
        <v>4042</v>
      </c>
      <c r="E10" s="11" t="s">
        <v>928</v>
      </c>
      <c r="F10" s="11">
        <v>135</v>
      </c>
      <c r="G10" s="15">
        <v>4</v>
      </c>
      <c r="H10" s="15">
        <f t="shared" si="0"/>
        <v>540</v>
      </c>
    </row>
    <row r="11" ht="22" customHeight="1" spans="1:8">
      <c r="A11" s="11">
        <v>6</v>
      </c>
      <c r="B11" s="12" t="s">
        <v>4043</v>
      </c>
      <c r="C11" s="13" t="s">
        <v>4044</v>
      </c>
      <c r="D11" s="12" t="s">
        <v>4045</v>
      </c>
      <c r="E11" s="11" t="s">
        <v>928</v>
      </c>
      <c r="F11" s="11">
        <v>225</v>
      </c>
      <c r="G11" s="15">
        <v>5</v>
      </c>
      <c r="H11" s="15">
        <f t="shared" si="0"/>
        <v>1125</v>
      </c>
    </row>
    <row r="12" ht="22" customHeight="1" spans="1:8">
      <c r="A12" s="11">
        <v>7</v>
      </c>
      <c r="B12" s="12" t="s">
        <v>4046</v>
      </c>
      <c r="C12" s="13" t="s">
        <v>4047</v>
      </c>
      <c r="D12" s="12" t="s">
        <v>4048</v>
      </c>
      <c r="E12" s="11" t="s">
        <v>928</v>
      </c>
      <c r="F12" s="11">
        <v>167</v>
      </c>
      <c r="G12" s="15">
        <v>4</v>
      </c>
      <c r="H12" s="15">
        <f t="shared" si="0"/>
        <v>668</v>
      </c>
    </row>
    <row r="13" ht="22" customHeight="1" spans="1:8">
      <c r="A13" s="11">
        <v>8</v>
      </c>
      <c r="B13" s="12" t="s">
        <v>4049</v>
      </c>
      <c r="C13" s="13" t="s">
        <v>4050</v>
      </c>
      <c r="D13" s="12" t="s">
        <v>4051</v>
      </c>
      <c r="E13" s="11" t="s">
        <v>928</v>
      </c>
      <c r="F13" s="11">
        <v>282</v>
      </c>
      <c r="G13" s="15">
        <v>6</v>
      </c>
      <c r="H13" s="15">
        <f t="shared" si="0"/>
        <v>1692</v>
      </c>
    </row>
    <row r="14" ht="22" customHeight="1" spans="1:8">
      <c r="A14" s="11">
        <v>9</v>
      </c>
      <c r="B14" s="12" t="s">
        <v>4052</v>
      </c>
      <c r="C14" s="13" t="s">
        <v>4053</v>
      </c>
      <c r="D14" s="12" t="s">
        <v>4054</v>
      </c>
      <c r="E14" s="11" t="s">
        <v>928</v>
      </c>
      <c r="F14" s="11">
        <v>157</v>
      </c>
      <c r="G14" s="15">
        <v>4.5</v>
      </c>
      <c r="H14" s="15">
        <f t="shared" si="0"/>
        <v>706.5</v>
      </c>
    </row>
    <row r="15" ht="22" customHeight="1" spans="1:8">
      <c r="A15" s="11">
        <v>10</v>
      </c>
      <c r="B15" s="12" t="s">
        <v>4055</v>
      </c>
      <c r="C15" s="13" t="s">
        <v>4056</v>
      </c>
      <c r="D15" s="12" t="s">
        <v>4057</v>
      </c>
      <c r="E15" s="11" t="s">
        <v>928</v>
      </c>
      <c r="F15" s="11">
        <v>70</v>
      </c>
      <c r="G15" s="15">
        <v>3</v>
      </c>
      <c r="H15" s="15">
        <f t="shared" si="0"/>
        <v>210</v>
      </c>
    </row>
    <row r="16" ht="22" customHeight="1" spans="1:8">
      <c r="A16" s="11">
        <v>11</v>
      </c>
      <c r="B16" s="12" t="s">
        <v>4058</v>
      </c>
      <c r="C16" s="13" t="s">
        <v>4059</v>
      </c>
      <c r="D16" s="12" t="s">
        <v>4060</v>
      </c>
      <c r="E16" s="11" t="s">
        <v>928</v>
      </c>
      <c r="F16" s="11">
        <v>95</v>
      </c>
      <c r="G16" s="15">
        <v>5</v>
      </c>
      <c r="H16" s="15">
        <f t="shared" si="0"/>
        <v>475</v>
      </c>
    </row>
    <row r="17" ht="22" customHeight="1" spans="1:8">
      <c r="A17" s="11">
        <v>12</v>
      </c>
      <c r="B17" s="12" t="s">
        <v>4061</v>
      </c>
      <c r="C17" s="13" t="s">
        <v>4062</v>
      </c>
      <c r="D17" s="12" t="s">
        <v>4063</v>
      </c>
      <c r="E17" s="11" t="s">
        <v>928</v>
      </c>
      <c r="F17" s="11">
        <v>160</v>
      </c>
      <c r="G17" s="15">
        <v>5</v>
      </c>
      <c r="H17" s="15">
        <f t="shared" si="0"/>
        <v>800</v>
      </c>
    </row>
    <row r="18" ht="22" customHeight="1" spans="1:8">
      <c r="A18" s="11">
        <v>13</v>
      </c>
      <c r="B18" s="12" t="s">
        <v>4064</v>
      </c>
      <c r="C18" s="13" t="s">
        <v>4065</v>
      </c>
      <c r="D18" s="12" t="s">
        <v>4066</v>
      </c>
      <c r="E18" s="11" t="s">
        <v>928</v>
      </c>
      <c r="F18" s="11">
        <v>440</v>
      </c>
      <c r="G18" s="15">
        <v>5</v>
      </c>
      <c r="H18" s="15">
        <f t="shared" si="0"/>
        <v>2200</v>
      </c>
    </row>
    <row r="19" ht="22" customHeight="1" spans="1:8">
      <c r="A19" s="11">
        <v>14</v>
      </c>
      <c r="B19" s="12" t="s">
        <v>4067</v>
      </c>
      <c r="C19" s="13" t="s">
        <v>4068</v>
      </c>
      <c r="D19" s="12" t="s">
        <v>4069</v>
      </c>
      <c r="E19" s="11" t="s">
        <v>928</v>
      </c>
      <c r="F19" s="11">
        <v>115</v>
      </c>
      <c r="G19" s="15">
        <v>4</v>
      </c>
      <c r="H19" s="15">
        <f t="shared" si="0"/>
        <v>460</v>
      </c>
    </row>
    <row r="20" ht="22" customHeight="1" spans="1:8">
      <c r="A20" s="11">
        <v>15</v>
      </c>
      <c r="B20" s="12" t="s">
        <v>4070</v>
      </c>
      <c r="C20" s="13" t="s">
        <v>4071</v>
      </c>
      <c r="D20" s="12" t="s">
        <v>4072</v>
      </c>
      <c r="E20" s="11" t="s">
        <v>928</v>
      </c>
      <c r="F20" s="11">
        <v>155</v>
      </c>
      <c r="G20" s="15">
        <v>5</v>
      </c>
      <c r="H20" s="15">
        <f t="shared" si="0"/>
        <v>775</v>
      </c>
    </row>
    <row r="21" ht="22" customHeight="1" spans="1:8">
      <c r="A21" s="11">
        <v>16</v>
      </c>
      <c r="B21" s="12" t="s">
        <v>4073</v>
      </c>
      <c r="C21" s="13" t="s">
        <v>4074</v>
      </c>
      <c r="D21" s="12" t="s">
        <v>4075</v>
      </c>
      <c r="E21" s="11" t="s">
        <v>928</v>
      </c>
      <c r="F21" s="11">
        <v>100</v>
      </c>
      <c r="G21" s="15">
        <v>5</v>
      </c>
      <c r="H21" s="15">
        <f t="shared" si="0"/>
        <v>500</v>
      </c>
    </row>
    <row r="22" ht="22" customHeight="1" spans="1:8">
      <c r="A22" s="11">
        <v>17</v>
      </c>
      <c r="B22" s="12" t="s">
        <v>4076</v>
      </c>
      <c r="C22" s="13" t="s">
        <v>4077</v>
      </c>
      <c r="D22" s="12" t="s">
        <v>4078</v>
      </c>
      <c r="E22" s="11" t="s">
        <v>928</v>
      </c>
      <c r="F22" s="11">
        <v>85</v>
      </c>
      <c r="G22" s="15">
        <v>4</v>
      </c>
      <c r="H22" s="15">
        <f t="shared" si="0"/>
        <v>340</v>
      </c>
    </row>
    <row r="23" ht="22" customHeight="1" spans="1:8">
      <c r="A23" s="11">
        <v>18</v>
      </c>
      <c r="B23" s="12" t="s">
        <v>4079</v>
      </c>
      <c r="C23" s="13" t="s">
        <v>3055</v>
      </c>
      <c r="D23" s="12" t="s">
        <v>4080</v>
      </c>
      <c r="E23" s="11" t="s">
        <v>928</v>
      </c>
      <c r="F23" s="11">
        <v>175</v>
      </c>
      <c r="G23" s="15">
        <v>4</v>
      </c>
      <c r="H23" s="15">
        <f t="shared" si="0"/>
        <v>700</v>
      </c>
    </row>
    <row r="24" s="1" customFormat="1" ht="22" customHeight="1" spans="1:8">
      <c r="A24" s="19" t="s">
        <v>238</v>
      </c>
      <c r="B24" s="19"/>
      <c r="C24" s="19"/>
      <c r="D24" s="19"/>
      <c r="E24" s="19"/>
      <c r="F24" s="20">
        <f>SUM(F6:F23)</f>
        <v>3758</v>
      </c>
      <c r="G24" s="21">
        <f>AVERAGE(G6:G23)</f>
        <v>4.63888888888889</v>
      </c>
      <c r="H24" s="22">
        <f>SUM(H6:H23)</f>
        <v>18246.5</v>
      </c>
    </row>
  </sheetData>
  <mergeCells count="6">
    <mergeCell ref="A1:H1"/>
    <mergeCell ref="A2:H2"/>
    <mergeCell ref="A3:H3"/>
    <mergeCell ref="A4:E4"/>
    <mergeCell ref="F4:H4"/>
    <mergeCell ref="A24:E24"/>
  </mergeCells>
  <printOptions horizontalCentered="1"/>
  <pageMargins left="0" right="0" top="0" bottom="0" header="0" footer="0"/>
  <pageSetup paperSize="9" scale="64" firstPageNumber="0" orientation="portrait" useFirstPageNumber="1" horizontalDpi="300" verticalDpi="300"/>
  <headerFooter/>
  <colBreaks count="1" manualBreakCount="1">
    <brk id="8" max="1048575" man="1"/>
  </colBreaks>
  <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view="pageBreakPreview" zoomScale="75" zoomScaleNormal="100" topLeftCell="A4" workbookViewId="0">
      <selection activeCell="A26" sqref="$A26:$XFD26"/>
    </sheetView>
  </sheetViews>
  <sheetFormatPr defaultColWidth="9" defaultRowHeight="15"/>
  <cols>
    <col min="1" max="1" width="7.71428571428571" style="3" customWidth="1"/>
    <col min="2" max="2" width="10.7142857142857" style="3" customWidth="1"/>
    <col min="3" max="3" width="42.5714285714286" style="4" customWidth="1"/>
    <col min="4" max="4" width="18.1428571428571" style="3" customWidth="1"/>
    <col min="5" max="5" width="25.1428571428571" style="3" customWidth="1"/>
    <col min="6" max="6" width="20.952380952381" style="3" customWidth="1"/>
    <col min="7" max="7" width="12.7619047619048"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4081</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3" customHeight="1" spans="1:8">
      <c r="A6" s="11">
        <v>1</v>
      </c>
      <c r="B6" s="12" t="s">
        <v>2341</v>
      </c>
      <c r="C6" s="13" t="s">
        <v>2342</v>
      </c>
      <c r="D6" s="12" t="s">
        <v>2343</v>
      </c>
      <c r="E6" s="11" t="s">
        <v>464</v>
      </c>
      <c r="F6" s="11">
        <v>180</v>
      </c>
      <c r="G6" s="15">
        <v>5</v>
      </c>
      <c r="H6" s="15">
        <f t="shared" ref="H6:H26" si="0">F6*G6</f>
        <v>900</v>
      </c>
    </row>
    <row r="7" ht="23" customHeight="1" spans="1:8">
      <c r="A7" s="11">
        <v>2</v>
      </c>
      <c r="B7" s="12" t="s">
        <v>4082</v>
      </c>
      <c r="C7" s="13" t="s">
        <v>4083</v>
      </c>
      <c r="D7" s="12" t="s">
        <v>4084</v>
      </c>
      <c r="E7" s="11" t="s">
        <v>480</v>
      </c>
      <c r="F7" s="11">
        <v>125</v>
      </c>
      <c r="G7" s="15">
        <v>5</v>
      </c>
      <c r="H7" s="15">
        <f t="shared" si="0"/>
        <v>625</v>
      </c>
    </row>
    <row r="8" ht="23" customHeight="1" spans="1:8">
      <c r="A8" s="11">
        <v>3</v>
      </c>
      <c r="B8" s="12" t="s">
        <v>4085</v>
      </c>
      <c r="C8" s="13" t="s">
        <v>4086</v>
      </c>
      <c r="D8" s="12" t="s">
        <v>4087</v>
      </c>
      <c r="E8" s="14" t="s">
        <v>480</v>
      </c>
      <c r="F8" s="14">
        <v>150</v>
      </c>
      <c r="G8" s="17">
        <v>3</v>
      </c>
      <c r="H8" s="15">
        <f t="shared" si="0"/>
        <v>450</v>
      </c>
    </row>
    <row r="9" ht="23" customHeight="1" spans="1:8">
      <c r="A9" s="11">
        <v>4</v>
      </c>
      <c r="B9" s="12" t="s">
        <v>4088</v>
      </c>
      <c r="C9" s="13" t="s">
        <v>4089</v>
      </c>
      <c r="D9" s="12" t="s">
        <v>4090</v>
      </c>
      <c r="E9" s="11" t="s">
        <v>480</v>
      </c>
      <c r="F9" s="11">
        <v>283</v>
      </c>
      <c r="G9" s="15">
        <v>6</v>
      </c>
      <c r="H9" s="15">
        <f t="shared" si="0"/>
        <v>1698</v>
      </c>
    </row>
    <row r="10" ht="23" customHeight="1" spans="1:8">
      <c r="A10" s="11">
        <v>5</v>
      </c>
      <c r="B10" s="12" t="s">
        <v>4091</v>
      </c>
      <c r="C10" s="13" t="s">
        <v>4092</v>
      </c>
      <c r="D10" s="12" t="s">
        <v>4093</v>
      </c>
      <c r="E10" s="14" t="s">
        <v>480</v>
      </c>
      <c r="F10" s="14">
        <v>150</v>
      </c>
      <c r="G10" s="17">
        <v>3</v>
      </c>
      <c r="H10" s="15">
        <f t="shared" si="0"/>
        <v>450</v>
      </c>
    </row>
    <row r="11" ht="23" customHeight="1" spans="1:8">
      <c r="A11" s="11">
        <v>6</v>
      </c>
      <c r="B11" s="12" t="s">
        <v>4094</v>
      </c>
      <c r="C11" s="13" t="s">
        <v>4095</v>
      </c>
      <c r="D11" s="12" t="s">
        <v>4096</v>
      </c>
      <c r="E11" s="14" t="s">
        <v>480</v>
      </c>
      <c r="F11" s="14">
        <v>100</v>
      </c>
      <c r="G11" s="17">
        <v>3</v>
      </c>
      <c r="H11" s="15">
        <f t="shared" si="0"/>
        <v>300</v>
      </c>
    </row>
    <row r="12" ht="23" customHeight="1" spans="1:8">
      <c r="A12" s="11">
        <v>7</v>
      </c>
      <c r="B12" s="12" t="s">
        <v>4097</v>
      </c>
      <c r="C12" s="13" t="s">
        <v>4098</v>
      </c>
      <c r="D12" s="12" t="s">
        <v>4099</v>
      </c>
      <c r="E12" s="14" t="s">
        <v>480</v>
      </c>
      <c r="F12" s="14">
        <v>120</v>
      </c>
      <c r="G12" s="17">
        <v>3</v>
      </c>
      <c r="H12" s="15">
        <f t="shared" si="0"/>
        <v>360</v>
      </c>
    </row>
    <row r="13" ht="23" customHeight="1" spans="1:8">
      <c r="A13" s="11">
        <v>8</v>
      </c>
      <c r="B13" s="12" t="s">
        <v>4100</v>
      </c>
      <c r="C13" s="13" t="s">
        <v>4101</v>
      </c>
      <c r="D13" s="12" t="s">
        <v>4102</v>
      </c>
      <c r="E13" s="11" t="s">
        <v>480</v>
      </c>
      <c r="F13" s="11">
        <v>231</v>
      </c>
      <c r="G13" s="15">
        <v>5</v>
      </c>
      <c r="H13" s="15">
        <f t="shared" si="0"/>
        <v>1155</v>
      </c>
    </row>
    <row r="14" ht="23" customHeight="1" spans="1:8">
      <c r="A14" s="11">
        <v>9</v>
      </c>
      <c r="B14" s="12" t="s">
        <v>4103</v>
      </c>
      <c r="C14" s="13" t="s">
        <v>4104</v>
      </c>
      <c r="D14" s="12" t="s">
        <v>4105</v>
      </c>
      <c r="E14" s="14" t="s">
        <v>480</v>
      </c>
      <c r="F14" s="14">
        <v>40</v>
      </c>
      <c r="G14" s="17">
        <v>4</v>
      </c>
      <c r="H14" s="15">
        <f t="shared" si="0"/>
        <v>160</v>
      </c>
    </row>
    <row r="15" ht="23" customHeight="1" spans="1:8">
      <c r="A15" s="11">
        <v>10</v>
      </c>
      <c r="B15" s="12" t="s">
        <v>4106</v>
      </c>
      <c r="C15" s="13" t="s">
        <v>4107</v>
      </c>
      <c r="D15" s="12" t="s">
        <v>4108</v>
      </c>
      <c r="E15" s="11" t="s">
        <v>928</v>
      </c>
      <c r="F15" s="11">
        <v>509</v>
      </c>
      <c r="G15" s="15">
        <v>5</v>
      </c>
      <c r="H15" s="15">
        <f t="shared" si="0"/>
        <v>2545</v>
      </c>
    </row>
    <row r="16" ht="23" customHeight="1" spans="1:8">
      <c r="A16" s="11">
        <v>11</v>
      </c>
      <c r="B16" s="12" t="s">
        <v>2323</v>
      </c>
      <c r="C16" s="13" t="s">
        <v>2324</v>
      </c>
      <c r="D16" s="12" t="s">
        <v>4109</v>
      </c>
      <c r="E16" s="11" t="s">
        <v>928</v>
      </c>
      <c r="F16" s="11">
        <v>375</v>
      </c>
      <c r="G16" s="15">
        <v>7</v>
      </c>
      <c r="H16" s="15">
        <f t="shared" si="0"/>
        <v>2625</v>
      </c>
    </row>
    <row r="17" ht="23" customHeight="1" spans="1:8">
      <c r="A17" s="11">
        <v>12</v>
      </c>
      <c r="B17" s="12" t="s">
        <v>1028</v>
      </c>
      <c r="C17" s="13" t="s">
        <v>1029</v>
      </c>
      <c r="D17" s="12" t="s">
        <v>1030</v>
      </c>
      <c r="E17" s="11" t="s">
        <v>928</v>
      </c>
      <c r="F17" s="11">
        <v>800</v>
      </c>
      <c r="G17" s="15">
        <v>8</v>
      </c>
      <c r="H17" s="15">
        <f t="shared" si="0"/>
        <v>6400</v>
      </c>
    </row>
    <row r="18" ht="23" customHeight="1" spans="1:8">
      <c r="A18" s="11">
        <v>13</v>
      </c>
      <c r="B18" s="12" t="s">
        <v>2299</v>
      </c>
      <c r="C18" s="13" t="s">
        <v>2300</v>
      </c>
      <c r="D18" s="12" t="s">
        <v>4110</v>
      </c>
      <c r="E18" s="11" t="s">
        <v>928</v>
      </c>
      <c r="F18" s="11">
        <v>266</v>
      </c>
      <c r="G18" s="15">
        <v>8</v>
      </c>
      <c r="H18" s="15">
        <f t="shared" si="0"/>
        <v>2128</v>
      </c>
    </row>
    <row r="19" ht="23" customHeight="1" spans="1:8">
      <c r="A19" s="11">
        <v>14</v>
      </c>
      <c r="B19" s="12" t="s">
        <v>4111</v>
      </c>
      <c r="C19" s="13" t="s">
        <v>4112</v>
      </c>
      <c r="D19" s="12" t="s">
        <v>4113</v>
      </c>
      <c r="E19" s="11" t="s">
        <v>928</v>
      </c>
      <c r="F19" s="11">
        <v>171</v>
      </c>
      <c r="G19" s="15">
        <v>7</v>
      </c>
      <c r="H19" s="15">
        <f t="shared" si="0"/>
        <v>1197</v>
      </c>
    </row>
    <row r="20" ht="23" customHeight="1" spans="1:8">
      <c r="A20" s="11">
        <v>15</v>
      </c>
      <c r="B20" s="12" t="s">
        <v>4114</v>
      </c>
      <c r="C20" s="13" t="s">
        <v>4115</v>
      </c>
      <c r="D20" s="12" t="s">
        <v>4116</v>
      </c>
      <c r="E20" s="11" t="s">
        <v>928</v>
      </c>
      <c r="F20" s="11">
        <v>97</v>
      </c>
      <c r="G20" s="15">
        <v>5</v>
      </c>
      <c r="H20" s="15">
        <f t="shared" si="0"/>
        <v>485</v>
      </c>
    </row>
    <row r="21" ht="23" customHeight="1" spans="1:8">
      <c r="A21" s="11">
        <v>16</v>
      </c>
      <c r="B21" s="12" t="s">
        <v>4117</v>
      </c>
      <c r="C21" s="13" t="s">
        <v>4118</v>
      </c>
      <c r="D21" s="12" t="s">
        <v>4119</v>
      </c>
      <c r="E21" s="11" t="s">
        <v>928</v>
      </c>
      <c r="F21" s="11">
        <v>180</v>
      </c>
      <c r="G21" s="15">
        <v>6</v>
      </c>
      <c r="H21" s="15">
        <f t="shared" si="0"/>
        <v>1080</v>
      </c>
    </row>
    <row r="22" ht="23" customHeight="1" spans="1:8">
      <c r="A22" s="11">
        <v>17</v>
      </c>
      <c r="B22" s="12" t="s">
        <v>4120</v>
      </c>
      <c r="C22" s="13" t="s">
        <v>4121</v>
      </c>
      <c r="D22" s="12" t="s">
        <v>4122</v>
      </c>
      <c r="E22" s="11" t="s">
        <v>928</v>
      </c>
      <c r="F22" s="11">
        <v>185</v>
      </c>
      <c r="G22" s="15">
        <v>6</v>
      </c>
      <c r="H22" s="15">
        <f t="shared" si="0"/>
        <v>1110</v>
      </c>
    </row>
    <row r="23" ht="23" customHeight="1" spans="1:8">
      <c r="A23" s="11">
        <v>18</v>
      </c>
      <c r="B23" s="12" t="s">
        <v>4123</v>
      </c>
      <c r="C23" s="13" t="s">
        <v>4124</v>
      </c>
      <c r="D23" s="12" t="s">
        <v>4125</v>
      </c>
      <c r="E23" s="11" t="s">
        <v>928</v>
      </c>
      <c r="F23" s="11">
        <v>287</v>
      </c>
      <c r="G23" s="15">
        <v>6</v>
      </c>
      <c r="H23" s="15">
        <f t="shared" si="0"/>
        <v>1722</v>
      </c>
    </row>
    <row r="24" ht="23" customHeight="1" spans="1:8">
      <c r="A24" s="11">
        <v>19</v>
      </c>
      <c r="B24" s="12" t="s">
        <v>3911</v>
      </c>
      <c r="C24" s="13" t="s">
        <v>3912</v>
      </c>
      <c r="D24" s="12" t="s">
        <v>4126</v>
      </c>
      <c r="E24" s="11" t="s">
        <v>928</v>
      </c>
      <c r="F24" s="11">
        <v>195</v>
      </c>
      <c r="G24" s="15">
        <v>6</v>
      </c>
      <c r="H24" s="15">
        <f t="shared" si="0"/>
        <v>1170</v>
      </c>
    </row>
    <row r="25" ht="34" customHeight="1" spans="1:8">
      <c r="A25" s="11">
        <v>20</v>
      </c>
      <c r="B25" s="12" t="s">
        <v>3945</v>
      </c>
      <c r="C25" s="13" t="s">
        <v>3946</v>
      </c>
      <c r="D25" s="12" t="s">
        <v>4127</v>
      </c>
      <c r="E25" s="11" t="s">
        <v>928</v>
      </c>
      <c r="F25" s="11">
        <v>100</v>
      </c>
      <c r="G25" s="15">
        <v>6</v>
      </c>
      <c r="H25" s="15">
        <f t="shared" si="0"/>
        <v>600</v>
      </c>
    </row>
    <row r="26" s="1" customFormat="1" ht="25" customHeight="1" spans="1:8">
      <c r="A26" s="11">
        <v>21</v>
      </c>
      <c r="B26" s="12" t="s">
        <v>3948</v>
      </c>
      <c r="C26" s="13" t="s">
        <v>3949</v>
      </c>
      <c r="D26" s="12" t="s">
        <v>4128</v>
      </c>
      <c r="E26" s="11" t="s">
        <v>928</v>
      </c>
      <c r="F26" s="11">
        <v>90</v>
      </c>
      <c r="G26" s="15">
        <v>5</v>
      </c>
      <c r="H26" s="15">
        <f t="shared" si="0"/>
        <v>450</v>
      </c>
    </row>
    <row r="27" ht="24" customHeight="1" spans="1:8">
      <c r="A27" s="19" t="s">
        <v>238</v>
      </c>
      <c r="B27" s="19"/>
      <c r="C27" s="19"/>
      <c r="D27" s="19"/>
      <c r="E27" s="19"/>
      <c r="F27" s="20">
        <f>SUM(F6:F26)</f>
        <v>4634</v>
      </c>
      <c r="G27" s="21">
        <f>AVERAGE(G6:G26)</f>
        <v>5.33333333333333</v>
      </c>
      <c r="H27" s="22">
        <f>SUM(H6:H26)</f>
        <v>27610</v>
      </c>
    </row>
  </sheetData>
  <autoFilter ref="A5:H27">
    <sortState ref="A5:H27">
      <sortCondition ref="E5:E26"/>
    </sortState>
    <extLst/>
  </autoFilter>
  <mergeCells count="6">
    <mergeCell ref="A1:H1"/>
    <mergeCell ref="A2:H2"/>
    <mergeCell ref="A3:H3"/>
    <mergeCell ref="A4:E4"/>
    <mergeCell ref="F4:H4"/>
    <mergeCell ref="A27:E27"/>
  </mergeCells>
  <printOptions horizontalCentered="1"/>
  <pageMargins left="0" right="0" top="0" bottom="0" header="0" footer="0"/>
  <pageSetup paperSize="9" scale="65" firstPageNumber="0" orientation="portrait" useFirstPageNumber="1" horizontalDpi="300" verticalDpi="300"/>
  <headerFooter/>
  <colBreaks count="1" manualBreakCount="1">
    <brk id="8" max="1048575" man="1"/>
  </colBreaks>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view="pageBreakPreview" zoomScale="75" zoomScaleNormal="100" topLeftCell="A14" workbookViewId="0">
      <selection activeCell="A6" sqref="$A6:$XFD7"/>
    </sheetView>
  </sheetViews>
  <sheetFormatPr defaultColWidth="9" defaultRowHeight="15"/>
  <cols>
    <col min="1" max="1" width="7.71428571428571" style="3" customWidth="1"/>
    <col min="2" max="2" width="10.7142857142857" style="3" customWidth="1"/>
    <col min="3" max="3" width="42.5714285714286" style="4" customWidth="1"/>
    <col min="4" max="4" width="18.1428571428571" style="3" customWidth="1"/>
    <col min="5" max="5" width="25.1428571428571" style="3" customWidth="1"/>
    <col min="6" max="6" width="18.6666666666667" style="3" customWidth="1"/>
    <col min="7" max="7" width="14.5714285714286"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4129</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4" customHeight="1" spans="1:8">
      <c r="A6" s="11">
        <v>1</v>
      </c>
      <c r="B6" s="12" t="s">
        <v>535</v>
      </c>
      <c r="C6" s="13" t="s">
        <v>536</v>
      </c>
      <c r="D6" s="12" t="s">
        <v>537</v>
      </c>
      <c r="E6" s="14" t="s">
        <v>464</v>
      </c>
      <c r="F6" s="14">
        <v>1900</v>
      </c>
      <c r="G6" s="17">
        <v>6</v>
      </c>
      <c r="H6" s="15">
        <f t="shared" ref="H6:H33" si="0">F6*G6</f>
        <v>11400</v>
      </c>
    </row>
    <row r="7" ht="24" customHeight="1" spans="1:8">
      <c r="A7" s="11">
        <v>2</v>
      </c>
      <c r="B7" s="12" t="s">
        <v>4130</v>
      </c>
      <c r="C7" s="13" t="s">
        <v>4131</v>
      </c>
      <c r="D7" s="12" t="s">
        <v>4132</v>
      </c>
      <c r="E7" s="11" t="s">
        <v>480</v>
      </c>
      <c r="F7" s="11">
        <v>305</v>
      </c>
      <c r="G7" s="15">
        <v>5</v>
      </c>
      <c r="H7" s="15">
        <f t="shared" si="0"/>
        <v>1525</v>
      </c>
    </row>
    <row r="8" ht="20.1" customHeight="1" spans="1:8">
      <c r="A8" s="11">
        <v>3</v>
      </c>
      <c r="B8" s="12" t="s">
        <v>493</v>
      </c>
      <c r="C8" s="13" t="s">
        <v>494</v>
      </c>
      <c r="D8" s="12" t="s">
        <v>495</v>
      </c>
      <c r="E8" s="11" t="s">
        <v>480</v>
      </c>
      <c r="F8" s="11">
        <v>734</v>
      </c>
      <c r="G8" s="15">
        <v>5</v>
      </c>
      <c r="H8" s="15">
        <f t="shared" si="0"/>
        <v>3670</v>
      </c>
    </row>
    <row r="9" ht="20.1" customHeight="1" spans="1:8">
      <c r="A9" s="11">
        <v>4</v>
      </c>
      <c r="B9" s="12" t="s">
        <v>4133</v>
      </c>
      <c r="C9" s="13" t="s">
        <v>4134</v>
      </c>
      <c r="D9" s="12" t="s">
        <v>4135</v>
      </c>
      <c r="E9" s="11" t="s">
        <v>480</v>
      </c>
      <c r="F9" s="11">
        <v>373</v>
      </c>
      <c r="G9" s="15">
        <v>3</v>
      </c>
      <c r="H9" s="15">
        <f t="shared" si="0"/>
        <v>1119</v>
      </c>
    </row>
    <row r="10" ht="20.1" customHeight="1" spans="1:8">
      <c r="A10" s="11">
        <v>5</v>
      </c>
      <c r="B10" s="12" t="s">
        <v>4136</v>
      </c>
      <c r="C10" s="13" t="s">
        <v>4137</v>
      </c>
      <c r="D10" s="12" t="s">
        <v>4138</v>
      </c>
      <c r="E10" s="11" t="s">
        <v>480</v>
      </c>
      <c r="F10" s="11">
        <v>188</v>
      </c>
      <c r="G10" s="15">
        <v>6</v>
      </c>
      <c r="H10" s="15">
        <f t="shared" si="0"/>
        <v>1128</v>
      </c>
    </row>
    <row r="11" ht="20.1" customHeight="1" spans="1:8">
      <c r="A11" s="11">
        <v>6</v>
      </c>
      <c r="B11" s="12" t="s">
        <v>4139</v>
      </c>
      <c r="C11" s="13" t="s">
        <v>4140</v>
      </c>
      <c r="D11" s="12" t="s">
        <v>4141</v>
      </c>
      <c r="E11" s="11" t="s">
        <v>480</v>
      </c>
      <c r="F11" s="11">
        <v>253</v>
      </c>
      <c r="G11" s="15">
        <v>6</v>
      </c>
      <c r="H11" s="15">
        <f t="shared" si="0"/>
        <v>1518</v>
      </c>
    </row>
    <row r="12" ht="20.1" customHeight="1" spans="1:8">
      <c r="A12" s="11">
        <v>7</v>
      </c>
      <c r="B12" s="12" t="s">
        <v>4142</v>
      </c>
      <c r="C12" s="13" t="s">
        <v>4143</v>
      </c>
      <c r="D12" s="12" t="s">
        <v>4144</v>
      </c>
      <c r="E12" s="18" t="s">
        <v>480</v>
      </c>
      <c r="F12" s="14">
        <v>425</v>
      </c>
      <c r="G12" s="17">
        <v>3</v>
      </c>
      <c r="H12" s="15">
        <f t="shared" si="0"/>
        <v>1275</v>
      </c>
    </row>
    <row r="13" ht="20.1" customHeight="1" spans="1:8">
      <c r="A13" s="11">
        <v>8</v>
      </c>
      <c r="B13" s="12" t="s">
        <v>4145</v>
      </c>
      <c r="C13" s="13" t="s">
        <v>4146</v>
      </c>
      <c r="D13" s="12" t="s">
        <v>4147</v>
      </c>
      <c r="E13" s="14" t="s">
        <v>480</v>
      </c>
      <c r="F13" s="14">
        <v>200</v>
      </c>
      <c r="G13" s="17">
        <v>3</v>
      </c>
      <c r="H13" s="15">
        <f t="shared" si="0"/>
        <v>600</v>
      </c>
    </row>
    <row r="14" ht="20.1" customHeight="1" spans="1:8">
      <c r="A14" s="11">
        <v>9</v>
      </c>
      <c r="B14" s="12" t="s">
        <v>4148</v>
      </c>
      <c r="C14" s="13" t="s">
        <v>4149</v>
      </c>
      <c r="D14" s="12" t="s">
        <v>4150</v>
      </c>
      <c r="E14" s="14" t="s">
        <v>480</v>
      </c>
      <c r="F14" s="14">
        <v>236</v>
      </c>
      <c r="G14" s="17">
        <v>4</v>
      </c>
      <c r="H14" s="15">
        <f t="shared" si="0"/>
        <v>944</v>
      </c>
    </row>
    <row r="15" ht="20.1" customHeight="1" spans="1:8">
      <c r="A15" s="11">
        <v>10</v>
      </c>
      <c r="B15" s="12" t="s">
        <v>4151</v>
      </c>
      <c r="C15" s="13" t="s">
        <v>4152</v>
      </c>
      <c r="D15" s="12" t="s">
        <v>4153</v>
      </c>
      <c r="E15" s="14" t="s">
        <v>480</v>
      </c>
      <c r="F15" s="14">
        <v>170</v>
      </c>
      <c r="G15" s="17">
        <v>3</v>
      </c>
      <c r="H15" s="15">
        <f t="shared" si="0"/>
        <v>510</v>
      </c>
    </row>
    <row r="16" ht="20.1" customHeight="1" spans="1:8">
      <c r="A16" s="11">
        <v>11</v>
      </c>
      <c r="B16" s="12" t="s">
        <v>4154</v>
      </c>
      <c r="C16" s="13" t="s">
        <v>4155</v>
      </c>
      <c r="D16" s="12" t="s">
        <v>4156</v>
      </c>
      <c r="E16" s="14" t="s">
        <v>480</v>
      </c>
      <c r="F16" s="14">
        <v>334</v>
      </c>
      <c r="G16" s="17">
        <v>3</v>
      </c>
      <c r="H16" s="15">
        <f t="shared" si="0"/>
        <v>1002</v>
      </c>
    </row>
    <row r="17" ht="20.1" customHeight="1" spans="1:8">
      <c r="A17" s="11">
        <v>12</v>
      </c>
      <c r="B17" s="12" t="s">
        <v>4157</v>
      </c>
      <c r="C17" s="13" t="s">
        <v>4158</v>
      </c>
      <c r="D17" s="12" t="s">
        <v>4159</v>
      </c>
      <c r="E17" s="14" t="s">
        <v>480</v>
      </c>
      <c r="F17" s="14">
        <v>190</v>
      </c>
      <c r="G17" s="17">
        <v>3</v>
      </c>
      <c r="H17" s="15">
        <f t="shared" si="0"/>
        <v>570</v>
      </c>
    </row>
    <row r="18" ht="20.1" customHeight="1" spans="1:8">
      <c r="A18" s="11">
        <v>13</v>
      </c>
      <c r="B18" s="12" t="s">
        <v>4160</v>
      </c>
      <c r="C18" s="13" t="s">
        <v>1781</v>
      </c>
      <c r="D18" s="12" t="s">
        <v>4161</v>
      </c>
      <c r="E18" s="14" t="s">
        <v>480</v>
      </c>
      <c r="F18" s="14">
        <v>200</v>
      </c>
      <c r="G18" s="17">
        <v>6</v>
      </c>
      <c r="H18" s="15">
        <f t="shared" si="0"/>
        <v>1200</v>
      </c>
    </row>
    <row r="19" ht="20.1" customHeight="1" spans="1:8">
      <c r="A19" s="11">
        <v>14</v>
      </c>
      <c r="B19" s="12" t="s">
        <v>4162</v>
      </c>
      <c r="C19" s="13" t="s">
        <v>4163</v>
      </c>
      <c r="D19" s="12" t="s">
        <v>4164</v>
      </c>
      <c r="E19" s="18" t="s">
        <v>480</v>
      </c>
      <c r="F19" s="14">
        <v>151</v>
      </c>
      <c r="G19" s="17">
        <v>3</v>
      </c>
      <c r="H19" s="15">
        <f t="shared" si="0"/>
        <v>453</v>
      </c>
    </row>
    <row r="20" ht="20.1" customHeight="1" spans="1:8">
      <c r="A20" s="11">
        <v>15</v>
      </c>
      <c r="B20" s="12" t="s">
        <v>4165</v>
      </c>
      <c r="C20" s="13" t="s">
        <v>4166</v>
      </c>
      <c r="D20" s="12" t="s">
        <v>4167</v>
      </c>
      <c r="E20" s="11" t="s">
        <v>480</v>
      </c>
      <c r="F20" s="11">
        <v>564</v>
      </c>
      <c r="G20" s="15">
        <v>3</v>
      </c>
      <c r="H20" s="15">
        <f t="shared" si="0"/>
        <v>1692</v>
      </c>
    </row>
    <row r="21" ht="20.1" customHeight="1" spans="1:8">
      <c r="A21" s="11">
        <v>16</v>
      </c>
      <c r="B21" s="12" t="s">
        <v>4168</v>
      </c>
      <c r="C21" s="13" t="s">
        <v>4169</v>
      </c>
      <c r="D21" s="12" t="s">
        <v>4170</v>
      </c>
      <c r="E21" s="18" t="s">
        <v>480</v>
      </c>
      <c r="F21" s="14">
        <v>120</v>
      </c>
      <c r="G21" s="17">
        <v>3</v>
      </c>
      <c r="H21" s="15">
        <f t="shared" si="0"/>
        <v>360</v>
      </c>
    </row>
    <row r="22" ht="20.1" customHeight="1" spans="1:8">
      <c r="A22" s="11">
        <v>17</v>
      </c>
      <c r="B22" s="12" t="s">
        <v>4171</v>
      </c>
      <c r="C22" s="13" t="s">
        <v>4172</v>
      </c>
      <c r="D22" s="12" t="s">
        <v>4173</v>
      </c>
      <c r="E22" s="18" t="s">
        <v>480</v>
      </c>
      <c r="F22" s="14">
        <v>130</v>
      </c>
      <c r="G22" s="17">
        <v>3</v>
      </c>
      <c r="H22" s="15">
        <f t="shared" si="0"/>
        <v>390</v>
      </c>
    </row>
    <row r="23" ht="20.1" customHeight="1" spans="1:8">
      <c r="A23" s="11">
        <v>18</v>
      </c>
      <c r="B23" s="12" t="s">
        <v>4174</v>
      </c>
      <c r="C23" s="13" t="s">
        <v>4175</v>
      </c>
      <c r="D23" s="12" t="s">
        <v>4176</v>
      </c>
      <c r="E23" s="18" t="s">
        <v>480</v>
      </c>
      <c r="F23" s="14">
        <v>500</v>
      </c>
      <c r="G23" s="17">
        <v>3</v>
      </c>
      <c r="H23" s="15">
        <f t="shared" si="0"/>
        <v>1500</v>
      </c>
    </row>
    <row r="24" ht="20.1" customHeight="1" spans="1:8">
      <c r="A24" s="11">
        <v>19</v>
      </c>
      <c r="B24" s="12" t="s">
        <v>681</v>
      </c>
      <c r="C24" s="13" t="s">
        <v>682</v>
      </c>
      <c r="D24" s="12" t="s">
        <v>4177</v>
      </c>
      <c r="E24" s="14" t="s">
        <v>480</v>
      </c>
      <c r="F24" s="14">
        <v>300</v>
      </c>
      <c r="G24" s="17">
        <v>4</v>
      </c>
      <c r="H24" s="15">
        <f t="shared" si="0"/>
        <v>1200</v>
      </c>
    </row>
    <row r="25" ht="20.1" customHeight="1" spans="1:8">
      <c r="A25" s="11">
        <v>20</v>
      </c>
      <c r="B25" s="12" t="s">
        <v>4178</v>
      </c>
      <c r="C25" s="13" t="s">
        <v>4179</v>
      </c>
      <c r="D25" s="12" t="s">
        <v>4180</v>
      </c>
      <c r="E25" s="18" t="s">
        <v>480</v>
      </c>
      <c r="F25" s="14">
        <v>80</v>
      </c>
      <c r="G25" s="17">
        <v>3</v>
      </c>
      <c r="H25" s="15">
        <f t="shared" si="0"/>
        <v>240</v>
      </c>
    </row>
    <row r="26" s="1" customFormat="1" ht="20.1" customHeight="1" spans="1:8">
      <c r="A26" s="11">
        <v>21</v>
      </c>
      <c r="B26" s="12" t="s">
        <v>4181</v>
      </c>
      <c r="C26" s="13" t="s">
        <v>4182</v>
      </c>
      <c r="D26" s="12" t="s">
        <v>4183</v>
      </c>
      <c r="E26" s="18" t="s">
        <v>480</v>
      </c>
      <c r="F26" s="14">
        <v>225</v>
      </c>
      <c r="G26" s="17">
        <v>3</v>
      </c>
      <c r="H26" s="15">
        <f t="shared" si="0"/>
        <v>675</v>
      </c>
    </row>
    <row r="27" s="1" customFormat="1" ht="20.1" customHeight="1" spans="1:8">
      <c r="A27" s="11">
        <v>22</v>
      </c>
      <c r="B27" s="12" t="s">
        <v>4184</v>
      </c>
      <c r="C27" s="13" t="s">
        <v>4185</v>
      </c>
      <c r="D27" s="12" t="s">
        <v>4186</v>
      </c>
      <c r="E27" s="18" t="s">
        <v>480</v>
      </c>
      <c r="F27" s="14">
        <v>185</v>
      </c>
      <c r="G27" s="17">
        <v>5</v>
      </c>
      <c r="H27" s="15">
        <f t="shared" si="0"/>
        <v>925</v>
      </c>
    </row>
    <row r="28" s="1" customFormat="1" ht="20.1" customHeight="1" spans="1:8">
      <c r="A28" s="11">
        <v>23</v>
      </c>
      <c r="B28" s="12" t="s">
        <v>4187</v>
      </c>
      <c r="C28" s="13" t="s">
        <v>4188</v>
      </c>
      <c r="D28" s="12" t="s">
        <v>4189</v>
      </c>
      <c r="E28" s="14" t="s">
        <v>480</v>
      </c>
      <c r="F28" s="14">
        <v>300</v>
      </c>
      <c r="G28" s="17">
        <v>3</v>
      </c>
      <c r="H28" s="15">
        <f t="shared" si="0"/>
        <v>900</v>
      </c>
    </row>
    <row r="29" s="1" customFormat="1" ht="20.1" customHeight="1" spans="1:8">
      <c r="A29" s="11">
        <v>24</v>
      </c>
      <c r="B29" s="12" t="s">
        <v>4190</v>
      </c>
      <c r="C29" s="13" t="s">
        <v>4191</v>
      </c>
      <c r="D29" s="12" t="s">
        <v>4192</v>
      </c>
      <c r="E29" s="18" t="s">
        <v>480</v>
      </c>
      <c r="F29" s="14">
        <v>120</v>
      </c>
      <c r="G29" s="17">
        <v>3</v>
      </c>
      <c r="H29" s="15">
        <f t="shared" si="0"/>
        <v>360</v>
      </c>
    </row>
    <row r="30" s="1" customFormat="1" ht="20.1" customHeight="1" spans="1:8">
      <c r="A30" s="11">
        <v>25</v>
      </c>
      <c r="B30" s="12" t="s">
        <v>4193</v>
      </c>
      <c r="C30" s="13" t="s">
        <v>4194</v>
      </c>
      <c r="D30" s="12" t="s">
        <v>4195</v>
      </c>
      <c r="E30" s="18" t="s">
        <v>480</v>
      </c>
      <c r="F30" s="14">
        <v>300</v>
      </c>
      <c r="G30" s="17">
        <v>4</v>
      </c>
      <c r="H30" s="15">
        <f t="shared" si="0"/>
        <v>1200</v>
      </c>
    </row>
    <row r="31" s="1" customFormat="1" ht="20.1" customHeight="1" spans="1:8">
      <c r="A31" s="11">
        <v>26</v>
      </c>
      <c r="B31" s="12" t="s">
        <v>4196</v>
      </c>
      <c r="C31" s="13" t="s">
        <v>4197</v>
      </c>
      <c r="D31" s="12" t="s">
        <v>4198</v>
      </c>
      <c r="E31" s="18" t="s">
        <v>480</v>
      </c>
      <c r="F31" s="14">
        <v>80</v>
      </c>
      <c r="G31" s="17">
        <v>3</v>
      </c>
      <c r="H31" s="15">
        <f t="shared" si="0"/>
        <v>240</v>
      </c>
    </row>
    <row r="32" s="1" customFormat="1" ht="20.1" customHeight="1" spans="1:8">
      <c r="A32" s="11">
        <v>27</v>
      </c>
      <c r="B32" s="12" t="s">
        <v>3942</v>
      </c>
      <c r="C32" s="13" t="s">
        <v>3943</v>
      </c>
      <c r="D32" s="12" t="s">
        <v>3944</v>
      </c>
      <c r="E32" s="18" t="s">
        <v>480</v>
      </c>
      <c r="F32" s="14">
        <v>120</v>
      </c>
      <c r="G32" s="17">
        <v>3</v>
      </c>
      <c r="H32" s="15">
        <f t="shared" si="0"/>
        <v>360</v>
      </c>
    </row>
    <row r="33" ht="20.1" customHeight="1" spans="1:8">
      <c r="A33" s="11">
        <v>28</v>
      </c>
      <c r="B33" s="12" t="s">
        <v>4199</v>
      </c>
      <c r="C33" s="13" t="s">
        <v>4200</v>
      </c>
      <c r="D33" s="12" t="s">
        <v>4201</v>
      </c>
      <c r="E33" s="11" t="s">
        <v>928</v>
      </c>
      <c r="F33" s="11">
        <v>197</v>
      </c>
      <c r="G33" s="15">
        <v>4</v>
      </c>
      <c r="H33" s="15">
        <f t="shared" si="0"/>
        <v>788</v>
      </c>
    </row>
    <row r="34" ht="23" customHeight="1" spans="1:8">
      <c r="A34" s="19" t="s">
        <v>238</v>
      </c>
      <c r="B34" s="19"/>
      <c r="C34" s="19"/>
      <c r="D34" s="19"/>
      <c r="E34" s="19"/>
      <c r="F34" s="20">
        <f>SUM(F6:F33)</f>
        <v>8880</v>
      </c>
      <c r="G34" s="21">
        <f>AVERAGE(G6:G33)</f>
        <v>3.78571428571429</v>
      </c>
      <c r="H34" s="22">
        <f>SUM(H6:H33)</f>
        <v>37744</v>
      </c>
    </row>
  </sheetData>
  <autoFilter ref="A5:H34">
    <sortState ref="A5:H34">
      <sortCondition ref="E5:E33"/>
    </sortState>
    <extLst/>
  </autoFilter>
  <mergeCells count="6">
    <mergeCell ref="A1:H1"/>
    <mergeCell ref="A2:H2"/>
    <mergeCell ref="A3:H3"/>
    <mergeCell ref="A4:E4"/>
    <mergeCell ref="F4:H4"/>
    <mergeCell ref="A34:E34"/>
  </mergeCells>
  <printOptions horizontalCentered="1"/>
  <pageMargins left="0" right="0" top="0" bottom="0" header="0" footer="0"/>
  <pageSetup paperSize="9" scale="65" firstPageNumber="0" orientation="portrait" useFirstPageNumber="1" horizontalDpi="300" verticalDpi="300"/>
  <headerFooter/>
  <colBreaks count="1" manualBreakCount="1">
    <brk id="8" max="1048575" man="1"/>
  </colBreaks>
  <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1"/>
  <sheetViews>
    <sheetView view="pageBreakPreview" zoomScale="75" zoomScaleNormal="100" workbookViewId="0">
      <selection activeCell="A6" sqref="$A6:$XFD7"/>
    </sheetView>
  </sheetViews>
  <sheetFormatPr defaultColWidth="9" defaultRowHeight="15"/>
  <cols>
    <col min="1" max="1" width="7.71428571428571" style="3" customWidth="1"/>
    <col min="2" max="2" width="18" style="3" customWidth="1"/>
    <col min="3" max="3" width="42.5714285714286" style="4" customWidth="1"/>
    <col min="4" max="4" width="22.8571428571429" style="3" customWidth="1"/>
    <col min="5" max="5" width="25.1428571428571" style="3" customWidth="1"/>
    <col min="6" max="6" width="19.047619047619" style="3" customWidth="1"/>
    <col min="7" max="7" width="13.5238095238095" style="3" customWidth="1"/>
    <col min="8" max="8" width="13.2857142857143" style="3" customWidth="1"/>
    <col min="9" max="1025" width="9.14285714285714" style="3" customWidth="1"/>
  </cols>
  <sheetData>
    <row r="1" ht="90.95" customHeight="1" spans="1:11">
      <c r="A1" s="5" t="s">
        <v>438</v>
      </c>
      <c r="B1" s="5"/>
      <c r="C1" s="5"/>
      <c r="D1" s="5"/>
      <c r="E1" s="5"/>
      <c r="F1" s="5"/>
      <c r="G1" s="5"/>
      <c r="H1" s="5"/>
      <c r="I1" s="28"/>
      <c r="J1" s="23"/>
      <c r="K1" s="24"/>
    </row>
    <row r="2" ht="27.95" customHeight="1" spans="1:11">
      <c r="A2" s="6" t="s">
        <v>439</v>
      </c>
      <c r="B2" s="6"/>
      <c r="C2" s="6"/>
      <c r="D2" s="6"/>
      <c r="E2" s="6"/>
      <c r="F2" s="6"/>
      <c r="G2" s="6"/>
      <c r="H2" s="6"/>
      <c r="I2" s="23"/>
      <c r="J2" s="23"/>
      <c r="K2" s="24"/>
    </row>
    <row r="3" ht="27.95" customHeight="1" spans="1:10">
      <c r="A3" s="7" t="s">
        <v>453</v>
      </c>
      <c r="B3" s="7"/>
      <c r="C3" s="7"/>
      <c r="D3" s="7"/>
      <c r="E3" s="7"/>
      <c r="F3" s="7"/>
      <c r="G3" s="7"/>
      <c r="H3" s="7"/>
      <c r="I3" s="25"/>
      <c r="J3" s="25"/>
    </row>
    <row r="4" ht="27" customHeight="1" spans="1:8">
      <c r="A4" s="8" t="s">
        <v>4202</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3" customHeight="1" spans="1:8">
      <c r="A6" s="11">
        <v>1</v>
      </c>
      <c r="B6" s="12" t="s">
        <v>4203</v>
      </c>
      <c r="C6" s="13" t="s">
        <v>4204</v>
      </c>
      <c r="D6" s="12" t="s">
        <v>4205</v>
      </c>
      <c r="E6" s="11" t="s">
        <v>464</v>
      </c>
      <c r="F6" s="11">
        <v>509</v>
      </c>
      <c r="G6" s="15">
        <v>6</v>
      </c>
      <c r="H6" s="15">
        <f t="shared" ref="H6:H69" si="0">F6*G6</f>
        <v>3054</v>
      </c>
    </row>
    <row r="7" ht="23" customHeight="1" spans="1:8">
      <c r="A7" s="11">
        <v>2</v>
      </c>
      <c r="B7" s="12" t="s">
        <v>4206</v>
      </c>
      <c r="C7" s="13" t="s">
        <v>4207</v>
      </c>
      <c r="D7" s="12" t="s">
        <v>4208</v>
      </c>
      <c r="E7" s="11" t="s">
        <v>480</v>
      </c>
      <c r="F7" s="11">
        <v>302</v>
      </c>
      <c r="G7" s="15">
        <v>5</v>
      </c>
      <c r="H7" s="15">
        <f t="shared" si="0"/>
        <v>1510</v>
      </c>
    </row>
    <row r="8" ht="20.1" customHeight="1" spans="1:8">
      <c r="A8" s="11">
        <v>3</v>
      </c>
      <c r="B8" s="12" t="s">
        <v>4209</v>
      </c>
      <c r="C8" s="13" t="s">
        <v>4210</v>
      </c>
      <c r="D8" s="12" t="s">
        <v>4211</v>
      </c>
      <c r="E8" s="18" t="s">
        <v>480</v>
      </c>
      <c r="F8" s="14">
        <v>250</v>
      </c>
      <c r="G8" s="17">
        <v>4</v>
      </c>
      <c r="H8" s="15">
        <f t="shared" si="0"/>
        <v>1000</v>
      </c>
    </row>
    <row r="9" ht="20.1" customHeight="1" spans="1:8">
      <c r="A9" s="11">
        <v>4</v>
      </c>
      <c r="B9" s="12" t="s">
        <v>4212</v>
      </c>
      <c r="C9" s="13" t="s">
        <v>4213</v>
      </c>
      <c r="D9" s="12" t="s">
        <v>4214</v>
      </c>
      <c r="E9" s="18" t="s">
        <v>480</v>
      </c>
      <c r="F9" s="14">
        <v>380</v>
      </c>
      <c r="G9" s="17">
        <v>3</v>
      </c>
      <c r="H9" s="15">
        <f t="shared" si="0"/>
        <v>1140</v>
      </c>
    </row>
    <row r="10" ht="20.1" customHeight="1" spans="1:8">
      <c r="A10" s="11">
        <v>5</v>
      </c>
      <c r="B10" s="12" t="s">
        <v>4215</v>
      </c>
      <c r="C10" s="13" t="s">
        <v>4216</v>
      </c>
      <c r="D10" s="12" t="s">
        <v>4217</v>
      </c>
      <c r="E10" s="14" t="s">
        <v>480</v>
      </c>
      <c r="F10" s="14">
        <v>80</v>
      </c>
      <c r="G10" s="17">
        <v>3</v>
      </c>
      <c r="H10" s="15">
        <f t="shared" si="0"/>
        <v>240</v>
      </c>
    </row>
    <row r="11" ht="20.1" customHeight="1" spans="1:8">
      <c r="A11" s="11">
        <v>6</v>
      </c>
      <c r="B11" s="12" t="s">
        <v>4218</v>
      </c>
      <c r="C11" s="13" t="s">
        <v>4219</v>
      </c>
      <c r="D11" s="12" t="s">
        <v>4220</v>
      </c>
      <c r="E11" s="18" t="s">
        <v>480</v>
      </c>
      <c r="F11" s="14">
        <v>200</v>
      </c>
      <c r="G11" s="17">
        <v>4</v>
      </c>
      <c r="H11" s="15">
        <f t="shared" si="0"/>
        <v>800</v>
      </c>
    </row>
    <row r="12" ht="20.1" customHeight="1" spans="1:8">
      <c r="A12" s="11">
        <v>7</v>
      </c>
      <c r="B12" s="12" t="s">
        <v>4221</v>
      </c>
      <c r="C12" s="13" t="s">
        <v>4222</v>
      </c>
      <c r="D12" s="12" t="s">
        <v>4223</v>
      </c>
      <c r="E12" s="14" t="s">
        <v>480</v>
      </c>
      <c r="F12" s="14">
        <v>561</v>
      </c>
      <c r="G12" s="17">
        <v>6</v>
      </c>
      <c r="H12" s="15">
        <f t="shared" si="0"/>
        <v>3366</v>
      </c>
    </row>
    <row r="13" ht="20.1" customHeight="1" spans="1:8">
      <c r="A13" s="11">
        <v>8</v>
      </c>
      <c r="B13" s="12" t="s">
        <v>4224</v>
      </c>
      <c r="C13" s="13" t="s">
        <v>4225</v>
      </c>
      <c r="D13" s="12" t="s">
        <v>4226</v>
      </c>
      <c r="E13" s="14" t="s">
        <v>480</v>
      </c>
      <c r="F13" s="14">
        <v>80</v>
      </c>
      <c r="G13" s="17">
        <v>3</v>
      </c>
      <c r="H13" s="15">
        <f t="shared" si="0"/>
        <v>240</v>
      </c>
    </row>
    <row r="14" ht="20.1" customHeight="1" spans="1:8">
      <c r="A14" s="11">
        <v>9</v>
      </c>
      <c r="B14" s="12" t="s">
        <v>4227</v>
      </c>
      <c r="C14" s="13" t="s">
        <v>4228</v>
      </c>
      <c r="D14" s="12" t="s">
        <v>4229</v>
      </c>
      <c r="E14" s="11" t="s">
        <v>480</v>
      </c>
      <c r="F14" s="11">
        <v>1020</v>
      </c>
      <c r="G14" s="15">
        <v>8</v>
      </c>
      <c r="H14" s="15">
        <f t="shared" si="0"/>
        <v>8160</v>
      </c>
    </row>
    <row r="15" ht="20.1" customHeight="1" spans="1:8">
      <c r="A15" s="11">
        <v>10</v>
      </c>
      <c r="B15" s="12" t="s">
        <v>4230</v>
      </c>
      <c r="C15" s="13" t="s">
        <v>4231</v>
      </c>
      <c r="D15" s="12" t="s">
        <v>4232</v>
      </c>
      <c r="E15" s="11" t="s">
        <v>480</v>
      </c>
      <c r="F15" s="11">
        <v>770</v>
      </c>
      <c r="G15" s="15">
        <v>4</v>
      </c>
      <c r="H15" s="15">
        <f t="shared" si="0"/>
        <v>3080</v>
      </c>
    </row>
    <row r="16" ht="20.1" customHeight="1" spans="1:8">
      <c r="A16" s="11">
        <v>11</v>
      </c>
      <c r="B16" s="12" t="s">
        <v>4233</v>
      </c>
      <c r="C16" s="13" t="s">
        <v>4234</v>
      </c>
      <c r="D16" s="12" t="s">
        <v>4235</v>
      </c>
      <c r="E16" s="11" t="s">
        <v>480</v>
      </c>
      <c r="F16" s="11">
        <v>188</v>
      </c>
      <c r="G16" s="15">
        <v>5</v>
      </c>
      <c r="H16" s="15">
        <f t="shared" si="0"/>
        <v>940</v>
      </c>
    </row>
    <row r="17" ht="20.1" customHeight="1" spans="1:8">
      <c r="A17" s="11">
        <v>12</v>
      </c>
      <c r="B17" s="12" t="s">
        <v>4236</v>
      </c>
      <c r="C17" s="13" t="s">
        <v>2856</v>
      </c>
      <c r="D17" s="12" t="s">
        <v>4237</v>
      </c>
      <c r="E17" s="11" t="s">
        <v>480</v>
      </c>
      <c r="F17" s="11">
        <v>505</v>
      </c>
      <c r="G17" s="15">
        <v>5</v>
      </c>
      <c r="H17" s="15">
        <f t="shared" si="0"/>
        <v>2525</v>
      </c>
    </row>
    <row r="18" ht="20.1" customHeight="1" spans="1:8">
      <c r="A18" s="11">
        <v>13</v>
      </c>
      <c r="B18" s="12" t="s">
        <v>4238</v>
      </c>
      <c r="C18" s="13" t="s">
        <v>4239</v>
      </c>
      <c r="D18" s="12" t="s">
        <v>4240</v>
      </c>
      <c r="E18" s="11" t="s">
        <v>480</v>
      </c>
      <c r="F18" s="11">
        <v>367</v>
      </c>
      <c r="G18" s="15">
        <v>4</v>
      </c>
      <c r="H18" s="15">
        <f t="shared" si="0"/>
        <v>1468</v>
      </c>
    </row>
    <row r="19" ht="20.1" customHeight="1" spans="1:8">
      <c r="A19" s="11">
        <v>14</v>
      </c>
      <c r="B19" s="12" t="s">
        <v>4241</v>
      </c>
      <c r="C19" s="13" t="s">
        <v>4242</v>
      </c>
      <c r="D19" s="12" t="s">
        <v>4243</v>
      </c>
      <c r="E19" s="11" t="s">
        <v>480</v>
      </c>
      <c r="F19" s="11">
        <v>723</v>
      </c>
      <c r="G19" s="15">
        <v>5</v>
      </c>
      <c r="H19" s="15">
        <f t="shared" si="0"/>
        <v>3615</v>
      </c>
    </row>
    <row r="20" ht="20.1" customHeight="1" spans="1:8">
      <c r="A20" s="11">
        <v>15</v>
      </c>
      <c r="B20" s="12" t="s">
        <v>4244</v>
      </c>
      <c r="C20" s="13" t="s">
        <v>4245</v>
      </c>
      <c r="D20" s="12" t="s">
        <v>4246</v>
      </c>
      <c r="E20" s="11" t="s">
        <v>480</v>
      </c>
      <c r="F20" s="11">
        <f>604+765</f>
        <v>1369</v>
      </c>
      <c r="G20" s="15">
        <v>3</v>
      </c>
      <c r="H20" s="15">
        <f t="shared" si="0"/>
        <v>4107</v>
      </c>
    </row>
    <row r="21" ht="20.1" customHeight="1" spans="1:8">
      <c r="A21" s="11">
        <v>16</v>
      </c>
      <c r="B21" s="12" t="s">
        <v>4247</v>
      </c>
      <c r="C21" s="13" t="s">
        <v>4248</v>
      </c>
      <c r="D21" s="12" t="s">
        <v>4249</v>
      </c>
      <c r="E21" s="14" t="s">
        <v>480</v>
      </c>
      <c r="F21" s="14">
        <v>248</v>
      </c>
      <c r="G21" s="17">
        <v>4</v>
      </c>
      <c r="H21" s="15">
        <f t="shared" si="0"/>
        <v>992</v>
      </c>
    </row>
    <row r="22" ht="20.1" customHeight="1" spans="1:8">
      <c r="A22" s="11">
        <v>17</v>
      </c>
      <c r="B22" s="12" t="s">
        <v>4250</v>
      </c>
      <c r="C22" s="13" t="s">
        <v>4251</v>
      </c>
      <c r="D22" s="12" t="s">
        <v>4252</v>
      </c>
      <c r="E22" s="18" t="s">
        <v>480</v>
      </c>
      <c r="F22" s="14">
        <v>260</v>
      </c>
      <c r="G22" s="17">
        <v>4</v>
      </c>
      <c r="H22" s="15">
        <f t="shared" si="0"/>
        <v>1040</v>
      </c>
    </row>
    <row r="23" ht="20.1" customHeight="1" spans="1:8">
      <c r="A23" s="11">
        <v>18</v>
      </c>
      <c r="B23" s="12" t="s">
        <v>4253</v>
      </c>
      <c r="C23" s="13" t="s">
        <v>4254</v>
      </c>
      <c r="D23" s="12" t="s">
        <v>4255</v>
      </c>
      <c r="E23" s="14" t="s">
        <v>480</v>
      </c>
      <c r="F23" s="14">
        <v>745</v>
      </c>
      <c r="G23" s="17">
        <v>5</v>
      </c>
      <c r="H23" s="15">
        <f t="shared" si="0"/>
        <v>3725</v>
      </c>
    </row>
    <row r="24" ht="20.1" customHeight="1" spans="1:8">
      <c r="A24" s="11">
        <v>19</v>
      </c>
      <c r="B24" s="12" t="s">
        <v>4256</v>
      </c>
      <c r="C24" s="13" t="s">
        <v>4257</v>
      </c>
      <c r="D24" s="12" t="s">
        <v>4258</v>
      </c>
      <c r="E24" s="14" t="s">
        <v>480</v>
      </c>
      <c r="F24" s="14">
        <v>362</v>
      </c>
      <c r="G24" s="17">
        <v>3</v>
      </c>
      <c r="H24" s="15">
        <f t="shared" si="0"/>
        <v>1086</v>
      </c>
    </row>
    <row r="25" ht="20.1" customHeight="1" spans="1:8">
      <c r="A25" s="11">
        <v>20</v>
      </c>
      <c r="B25" s="12" t="s">
        <v>4259</v>
      </c>
      <c r="C25" s="13" t="s">
        <v>4260</v>
      </c>
      <c r="D25" s="12" t="s">
        <v>4261</v>
      </c>
      <c r="E25" s="14" t="s">
        <v>480</v>
      </c>
      <c r="F25" s="14">
        <v>236</v>
      </c>
      <c r="G25" s="17">
        <v>7</v>
      </c>
      <c r="H25" s="15">
        <f t="shared" si="0"/>
        <v>1652</v>
      </c>
    </row>
    <row r="26" s="1" customFormat="1" ht="20.1" customHeight="1" spans="1:8">
      <c r="A26" s="11">
        <v>21</v>
      </c>
      <c r="B26" s="12" t="s">
        <v>4262</v>
      </c>
      <c r="C26" s="13" t="s">
        <v>4263</v>
      </c>
      <c r="D26" s="12" t="s">
        <v>4264</v>
      </c>
      <c r="E26" s="14" t="s">
        <v>480</v>
      </c>
      <c r="F26" s="14">
        <v>487</v>
      </c>
      <c r="G26" s="17">
        <v>5</v>
      </c>
      <c r="H26" s="15">
        <f t="shared" si="0"/>
        <v>2435</v>
      </c>
    </row>
    <row r="27" s="1" customFormat="1" ht="20.1" customHeight="1" spans="1:8">
      <c r="A27" s="11">
        <v>22</v>
      </c>
      <c r="B27" s="12" t="s">
        <v>4265</v>
      </c>
      <c r="C27" s="13" t="s">
        <v>4266</v>
      </c>
      <c r="D27" s="12" t="s">
        <v>4267</v>
      </c>
      <c r="E27" s="14" t="s">
        <v>480</v>
      </c>
      <c r="F27" s="14">
        <v>580</v>
      </c>
      <c r="G27" s="17">
        <v>4</v>
      </c>
      <c r="H27" s="15">
        <f t="shared" si="0"/>
        <v>2320</v>
      </c>
    </row>
    <row r="28" s="1" customFormat="1" ht="20.1" customHeight="1" spans="1:8">
      <c r="A28" s="11">
        <v>23</v>
      </c>
      <c r="B28" s="12" t="s">
        <v>4268</v>
      </c>
      <c r="C28" s="13" t="s">
        <v>4269</v>
      </c>
      <c r="D28" s="12" t="s">
        <v>4270</v>
      </c>
      <c r="E28" s="14" t="s">
        <v>480</v>
      </c>
      <c r="F28" s="14">
        <v>287</v>
      </c>
      <c r="G28" s="17">
        <v>4</v>
      </c>
      <c r="H28" s="15">
        <f t="shared" si="0"/>
        <v>1148</v>
      </c>
    </row>
    <row r="29" s="1" customFormat="1" ht="20.1" customHeight="1" spans="1:8">
      <c r="A29" s="11">
        <v>24</v>
      </c>
      <c r="B29" s="12" t="s">
        <v>4271</v>
      </c>
      <c r="C29" s="13" t="s">
        <v>4272</v>
      </c>
      <c r="D29" s="12" t="s">
        <v>4273</v>
      </c>
      <c r="E29" s="14" t="s">
        <v>480</v>
      </c>
      <c r="F29" s="14">
        <v>282</v>
      </c>
      <c r="G29" s="17">
        <v>7</v>
      </c>
      <c r="H29" s="15">
        <f t="shared" si="0"/>
        <v>1974</v>
      </c>
    </row>
    <row r="30" s="1" customFormat="1" ht="20.1" customHeight="1" spans="1:8">
      <c r="A30" s="11">
        <v>25</v>
      </c>
      <c r="B30" s="12" t="s">
        <v>4274</v>
      </c>
      <c r="C30" s="13" t="s">
        <v>4275</v>
      </c>
      <c r="D30" s="12" t="s">
        <v>4276</v>
      </c>
      <c r="E30" s="14" t="s">
        <v>480</v>
      </c>
      <c r="F30" s="14">
        <v>1481</v>
      </c>
      <c r="G30" s="17">
        <v>8</v>
      </c>
      <c r="H30" s="15">
        <f t="shared" si="0"/>
        <v>11848</v>
      </c>
    </row>
    <row r="31" s="1" customFormat="1" ht="20.1" customHeight="1" spans="1:8">
      <c r="A31" s="11">
        <v>26</v>
      </c>
      <c r="B31" s="12" t="s">
        <v>4277</v>
      </c>
      <c r="C31" s="13" t="s">
        <v>4278</v>
      </c>
      <c r="D31" s="12" t="s">
        <v>4279</v>
      </c>
      <c r="E31" s="14" t="s">
        <v>480</v>
      </c>
      <c r="F31" s="14">
        <f>584+954</f>
        <v>1538</v>
      </c>
      <c r="G31" s="17">
        <v>6</v>
      </c>
      <c r="H31" s="15">
        <f t="shared" si="0"/>
        <v>9228</v>
      </c>
    </row>
    <row r="32" s="1" customFormat="1" ht="20.1" customHeight="1" spans="1:8">
      <c r="A32" s="11">
        <v>27</v>
      </c>
      <c r="B32" s="12" t="s">
        <v>4280</v>
      </c>
      <c r="C32" s="13" t="s">
        <v>4281</v>
      </c>
      <c r="D32" s="12" t="s">
        <v>4282</v>
      </c>
      <c r="E32" s="14" t="s">
        <v>480</v>
      </c>
      <c r="F32" s="14">
        <v>531</v>
      </c>
      <c r="G32" s="17">
        <v>5</v>
      </c>
      <c r="H32" s="15">
        <f t="shared" si="0"/>
        <v>2655</v>
      </c>
    </row>
    <row r="33" s="1" customFormat="1" ht="20.1" customHeight="1" spans="1:8">
      <c r="A33" s="11">
        <v>28</v>
      </c>
      <c r="B33" s="12" t="s">
        <v>4283</v>
      </c>
      <c r="C33" s="13" t="s">
        <v>4284</v>
      </c>
      <c r="D33" s="12" t="s">
        <v>4285</v>
      </c>
      <c r="E33" s="18" t="s">
        <v>480</v>
      </c>
      <c r="F33" s="14">
        <v>300</v>
      </c>
      <c r="G33" s="17">
        <v>3</v>
      </c>
      <c r="H33" s="15">
        <f t="shared" si="0"/>
        <v>900</v>
      </c>
    </row>
    <row r="34" s="1" customFormat="1" ht="20.1" customHeight="1" spans="1:8">
      <c r="A34" s="11">
        <v>29</v>
      </c>
      <c r="B34" s="12" t="s">
        <v>4286</v>
      </c>
      <c r="C34" s="13" t="s">
        <v>4287</v>
      </c>
      <c r="D34" s="12" t="s">
        <v>4288</v>
      </c>
      <c r="E34" s="18" t="s">
        <v>480</v>
      </c>
      <c r="F34" s="14">
        <v>167</v>
      </c>
      <c r="G34" s="17">
        <v>3</v>
      </c>
      <c r="H34" s="15">
        <f t="shared" si="0"/>
        <v>501</v>
      </c>
    </row>
    <row r="35" s="1" customFormat="1" ht="20.1" customHeight="1" spans="1:8">
      <c r="A35" s="11">
        <v>30</v>
      </c>
      <c r="B35" s="12" t="s">
        <v>4289</v>
      </c>
      <c r="C35" s="13" t="s">
        <v>4290</v>
      </c>
      <c r="D35" s="12" t="s">
        <v>4291</v>
      </c>
      <c r="E35" s="14" t="s">
        <v>480</v>
      </c>
      <c r="F35" s="14">
        <v>220</v>
      </c>
      <c r="G35" s="17">
        <v>5</v>
      </c>
      <c r="H35" s="15">
        <f t="shared" si="0"/>
        <v>1100</v>
      </c>
    </row>
    <row r="36" s="1" customFormat="1" ht="20.1" customHeight="1" spans="1:8">
      <c r="A36" s="11">
        <v>31</v>
      </c>
      <c r="B36" s="12" t="s">
        <v>4292</v>
      </c>
      <c r="C36" s="13" t="s">
        <v>4293</v>
      </c>
      <c r="D36" s="12" t="s">
        <v>4294</v>
      </c>
      <c r="E36" s="14" t="s">
        <v>480</v>
      </c>
      <c r="F36" s="14">
        <v>115</v>
      </c>
      <c r="G36" s="17">
        <v>4</v>
      </c>
      <c r="H36" s="15">
        <f t="shared" si="0"/>
        <v>460</v>
      </c>
    </row>
    <row r="37" ht="20.1" customHeight="1" spans="1:8">
      <c r="A37" s="11">
        <v>32</v>
      </c>
      <c r="B37" s="12" t="s">
        <v>4295</v>
      </c>
      <c r="C37" s="13" t="s">
        <v>4296</v>
      </c>
      <c r="D37" s="12" t="s">
        <v>4297</v>
      </c>
      <c r="E37" s="14" t="s">
        <v>480</v>
      </c>
      <c r="F37" s="14">
        <v>211</v>
      </c>
      <c r="G37" s="17">
        <v>8</v>
      </c>
      <c r="H37" s="15">
        <f t="shared" si="0"/>
        <v>1688</v>
      </c>
    </row>
    <row r="38" ht="20.1" customHeight="1" spans="1:8">
      <c r="A38" s="11">
        <v>33</v>
      </c>
      <c r="B38" s="12" t="s">
        <v>4298</v>
      </c>
      <c r="C38" s="13" t="s">
        <v>4299</v>
      </c>
      <c r="D38" s="12" t="s">
        <v>4300</v>
      </c>
      <c r="E38" s="14" t="s">
        <v>480</v>
      </c>
      <c r="F38" s="14">
        <v>271</v>
      </c>
      <c r="G38" s="17">
        <v>4</v>
      </c>
      <c r="H38" s="15">
        <f t="shared" si="0"/>
        <v>1084</v>
      </c>
    </row>
    <row r="39" ht="20.1" customHeight="1" spans="1:8">
      <c r="A39" s="11">
        <v>34</v>
      </c>
      <c r="B39" s="12" t="s">
        <v>4301</v>
      </c>
      <c r="C39" s="13" t="s">
        <v>4302</v>
      </c>
      <c r="D39" s="12" t="s">
        <v>4303</v>
      </c>
      <c r="E39" s="14" t="s">
        <v>480</v>
      </c>
      <c r="F39" s="14">
        <v>343</v>
      </c>
      <c r="G39" s="17">
        <v>5</v>
      </c>
      <c r="H39" s="15">
        <f t="shared" si="0"/>
        <v>1715</v>
      </c>
    </row>
    <row r="40" ht="20.1" customHeight="1" spans="1:8">
      <c r="A40" s="11">
        <v>35</v>
      </c>
      <c r="B40" s="12" t="s">
        <v>4304</v>
      </c>
      <c r="C40" s="13" t="s">
        <v>4305</v>
      </c>
      <c r="D40" s="12" t="s">
        <v>4306</v>
      </c>
      <c r="E40" s="14" t="s">
        <v>480</v>
      </c>
      <c r="F40" s="14">
        <v>255</v>
      </c>
      <c r="G40" s="17">
        <v>6</v>
      </c>
      <c r="H40" s="15">
        <f t="shared" si="0"/>
        <v>1530</v>
      </c>
    </row>
    <row r="41" ht="20.1" customHeight="1" spans="1:8">
      <c r="A41" s="11">
        <v>36</v>
      </c>
      <c r="B41" s="12" t="s">
        <v>4307</v>
      </c>
      <c r="C41" s="13" t="s">
        <v>4308</v>
      </c>
      <c r="D41" s="12" t="s">
        <v>4309</v>
      </c>
      <c r="E41" s="18" t="s">
        <v>480</v>
      </c>
      <c r="F41" s="14">
        <v>200</v>
      </c>
      <c r="G41" s="17">
        <v>3</v>
      </c>
      <c r="H41" s="15">
        <f t="shared" si="0"/>
        <v>600</v>
      </c>
    </row>
    <row r="42" ht="20.1" customHeight="1" spans="1:8">
      <c r="A42" s="11">
        <v>37</v>
      </c>
      <c r="B42" s="12" t="s">
        <v>4310</v>
      </c>
      <c r="C42" s="13" t="s">
        <v>4311</v>
      </c>
      <c r="D42" s="12" t="s">
        <v>4312</v>
      </c>
      <c r="E42" s="14" t="s">
        <v>480</v>
      </c>
      <c r="F42" s="14">
        <v>262</v>
      </c>
      <c r="G42" s="17">
        <v>6</v>
      </c>
      <c r="H42" s="15">
        <f t="shared" si="0"/>
        <v>1572</v>
      </c>
    </row>
    <row r="43" ht="20.1" customHeight="1" spans="1:8">
      <c r="A43" s="11">
        <v>38</v>
      </c>
      <c r="B43" s="12" t="s">
        <v>4313</v>
      </c>
      <c r="C43" s="13" t="s">
        <v>4314</v>
      </c>
      <c r="D43" s="12" t="s">
        <v>4315</v>
      </c>
      <c r="E43" s="14" t="s">
        <v>480</v>
      </c>
      <c r="F43" s="14">
        <v>857</v>
      </c>
      <c r="G43" s="17">
        <v>4</v>
      </c>
      <c r="H43" s="15">
        <f t="shared" si="0"/>
        <v>3428</v>
      </c>
    </row>
    <row r="44" ht="20.1" customHeight="1" spans="1:8">
      <c r="A44" s="11">
        <v>39</v>
      </c>
      <c r="B44" s="12" t="s">
        <v>4316</v>
      </c>
      <c r="C44" s="13" t="s">
        <v>4317</v>
      </c>
      <c r="D44" s="12" t="s">
        <v>4318</v>
      </c>
      <c r="E44" s="14" t="s">
        <v>480</v>
      </c>
      <c r="F44" s="14">
        <v>182</v>
      </c>
      <c r="G44" s="17">
        <v>4</v>
      </c>
      <c r="H44" s="15">
        <f t="shared" si="0"/>
        <v>728</v>
      </c>
    </row>
    <row r="45" ht="20.1" customHeight="1" spans="1:8">
      <c r="A45" s="11">
        <v>40</v>
      </c>
      <c r="B45" s="12" t="s">
        <v>4319</v>
      </c>
      <c r="C45" s="13" t="s">
        <v>4320</v>
      </c>
      <c r="D45" s="12" t="s">
        <v>4321</v>
      </c>
      <c r="E45" s="14" t="s">
        <v>480</v>
      </c>
      <c r="F45" s="14">
        <v>220</v>
      </c>
      <c r="G45" s="17">
        <v>4</v>
      </c>
      <c r="H45" s="15">
        <f t="shared" si="0"/>
        <v>880</v>
      </c>
    </row>
    <row r="46" ht="20.1" customHeight="1" spans="1:8">
      <c r="A46" s="11">
        <v>41</v>
      </c>
      <c r="B46" s="12" t="s">
        <v>4322</v>
      </c>
      <c r="C46" s="13" t="s">
        <v>4323</v>
      </c>
      <c r="D46" s="12" t="s">
        <v>4324</v>
      </c>
      <c r="E46" s="14" t="s">
        <v>480</v>
      </c>
      <c r="F46" s="14">
        <v>440</v>
      </c>
      <c r="G46" s="17">
        <v>5</v>
      </c>
      <c r="H46" s="15">
        <f t="shared" si="0"/>
        <v>2200</v>
      </c>
    </row>
    <row r="47" ht="20.1" customHeight="1" spans="1:8">
      <c r="A47" s="11">
        <v>42</v>
      </c>
      <c r="B47" s="12" t="s">
        <v>4325</v>
      </c>
      <c r="C47" s="13" t="s">
        <v>4326</v>
      </c>
      <c r="D47" s="12" t="s">
        <v>4327</v>
      </c>
      <c r="E47" s="14" t="s">
        <v>480</v>
      </c>
      <c r="F47" s="14">
        <v>55</v>
      </c>
      <c r="G47" s="17">
        <v>4</v>
      </c>
      <c r="H47" s="15">
        <f t="shared" si="0"/>
        <v>220</v>
      </c>
    </row>
    <row r="48" ht="20.1" customHeight="1" spans="1:8">
      <c r="A48" s="11">
        <v>43</v>
      </c>
      <c r="B48" s="12" t="s">
        <v>4328</v>
      </c>
      <c r="C48" s="13" t="s">
        <v>4329</v>
      </c>
      <c r="D48" s="12" t="s">
        <v>4330</v>
      </c>
      <c r="E48" s="14" t="s">
        <v>480</v>
      </c>
      <c r="F48" s="14">
        <v>129</v>
      </c>
      <c r="G48" s="17">
        <v>5</v>
      </c>
      <c r="H48" s="15">
        <f t="shared" si="0"/>
        <v>645</v>
      </c>
    </row>
    <row r="49" ht="20.1" customHeight="1" spans="1:8">
      <c r="A49" s="11">
        <v>44</v>
      </c>
      <c r="B49" s="12" t="s">
        <v>4331</v>
      </c>
      <c r="C49" s="13" t="s">
        <v>4332</v>
      </c>
      <c r="D49" s="12" t="s">
        <v>4333</v>
      </c>
      <c r="E49" s="14" t="s">
        <v>480</v>
      </c>
      <c r="F49" s="14">
        <v>80</v>
      </c>
      <c r="G49" s="17">
        <v>4</v>
      </c>
      <c r="H49" s="15">
        <f t="shared" si="0"/>
        <v>320</v>
      </c>
    </row>
    <row r="50" ht="20.1" customHeight="1" spans="1:8">
      <c r="A50" s="11">
        <v>45</v>
      </c>
      <c r="B50" s="12" t="s">
        <v>747</v>
      </c>
      <c r="C50" s="13" t="s">
        <v>748</v>
      </c>
      <c r="D50" s="12" t="s">
        <v>4334</v>
      </c>
      <c r="E50" s="14" t="s">
        <v>480</v>
      </c>
      <c r="F50" s="14">
        <v>1050</v>
      </c>
      <c r="G50" s="17">
        <v>9</v>
      </c>
      <c r="H50" s="15">
        <f t="shared" si="0"/>
        <v>9450</v>
      </c>
    </row>
    <row r="51" ht="20.1" customHeight="1" spans="1:8">
      <c r="A51" s="11">
        <v>46</v>
      </c>
      <c r="B51" s="12" t="s">
        <v>4335</v>
      </c>
      <c r="C51" s="13" t="s">
        <v>4336</v>
      </c>
      <c r="D51" s="12" t="s">
        <v>4337</v>
      </c>
      <c r="E51" s="14" t="s">
        <v>480</v>
      </c>
      <c r="F51" s="14">
        <v>90</v>
      </c>
      <c r="G51" s="17">
        <v>4</v>
      </c>
      <c r="H51" s="15">
        <f t="shared" si="0"/>
        <v>360</v>
      </c>
    </row>
    <row r="52" ht="20.1" customHeight="1" spans="1:8">
      <c r="A52" s="11">
        <v>47</v>
      </c>
      <c r="B52" s="12" t="s">
        <v>4338</v>
      </c>
      <c r="C52" s="13" t="s">
        <v>4339</v>
      </c>
      <c r="D52" s="12" t="s">
        <v>4340</v>
      </c>
      <c r="E52" s="18" t="s">
        <v>480</v>
      </c>
      <c r="F52" s="14">
        <v>150</v>
      </c>
      <c r="G52" s="17">
        <v>3</v>
      </c>
      <c r="H52" s="15">
        <f t="shared" si="0"/>
        <v>450</v>
      </c>
    </row>
    <row r="53" ht="20.1" customHeight="1" spans="1:8">
      <c r="A53" s="11">
        <v>48</v>
      </c>
      <c r="B53" s="12" t="s">
        <v>4341</v>
      </c>
      <c r="C53" s="13" t="s">
        <v>4342</v>
      </c>
      <c r="D53" s="12" t="s">
        <v>4343</v>
      </c>
      <c r="E53" s="14" t="s">
        <v>480</v>
      </c>
      <c r="F53" s="14">
        <v>104</v>
      </c>
      <c r="G53" s="17">
        <v>5</v>
      </c>
      <c r="H53" s="15">
        <f t="shared" si="0"/>
        <v>520</v>
      </c>
    </row>
    <row r="54" ht="20.1" customHeight="1" spans="1:8">
      <c r="A54" s="11">
        <v>49</v>
      </c>
      <c r="B54" s="12" t="s">
        <v>4344</v>
      </c>
      <c r="C54" s="13" t="s">
        <v>4345</v>
      </c>
      <c r="D54" s="12" t="s">
        <v>4346</v>
      </c>
      <c r="E54" s="14" t="s">
        <v>480</v>
      </c>
      <c r="F54" s="14">
        <v>177</v>
      </c>
      <c r="G54" s="17">
        <v>5</v>
      </c>
      <c r="H54" s="15">
        <f t="shared" si="0"/>
        <v>885</v>
      </c>
    </row>
    <row r="55" ht="20.1" customHeight="1" spans="1:8">
      <c r="A55" s="11">
        <v>50</v>
      </c>
      <c r="B55" s="12" t="s">
        <v>4347</v>
      </c>
      <c r="C55" s="13" t="s">
        <v>4348</v>
      </c>
      <c r="D55" s="12" t="s">
        <v>4349</v>
      </c>
      <c r="E55" s="18" t="s">
        <v>480</v>
      </c>
      <c r="F55" s="14">
        <v>250</v>
      </c>
      <c r="G55" s="17">
        <v>3</v>
      </c>
      <c r="H55" s="15">
        <f t="shared" si="0"/>
        <v>750</v>
      </c>
    </row>
    <row r="56" ht="20.1" customHeight="1" spans="1:8">
      <c r="A56" s="11">
        <v>51</v>
      </c>
      <c r="B56" s="12" t="s">
        <v>4350</v>
      </c>
      <c r="C56" s="13" t="s">
        <v>4351</v>
      </c>
      <c r="D56" s="12" t="s">
        <v>4352</v>
      </c>
      <c r="E56" s="14" t="s">
        <v>480</v>
      </c>
      <c r="F56" s="14">
        <v>80</v>
      </c>
      <c r="G56" s="17">
        <v>3</v>
      </c>
      <c r="H56" s="15">
        <f t="shared" si="0"/>
        <v>240</v>
      </c>
    </row>
    <row r="57" ht="20.1" customHeight="1" spans="1:8">
      <c r="A57" s="11">
        <v>52</v>
      </c>
      <c r="B57" s="12" t="s">
        <v>4353</v>
      </c>
      <c r="C57" s="13" t="s">
        <v>4354</v>
      </c>
      <c r="D57" s="12" t="s">
        <v>4355</v>
      </c>
      <c r="E57" s="14" t="s">
        <v>480</v>
      </c>
      <c r="F57" s="14">
        <v>160</v>
      </c>
      <c r="G57" s="17">
        <v>3</v>
      </c>
      <c r="H57" s="15">
        <f t="shared" si="0"/>
        <v>480</v>
      </c>
    </row>
    <row r="58" ht="20.1" customHeight="1" spans="1:8">
      <c r="A58" s="11">
        <v>53</v>
      </c>
      <c r="B58" s="12" t="s">
        <v>4356</v>
      </c>
      <c r="C58" s="13" t="s">
        <v>4357</v>
      </c>
      <c r="D58" s="12" t="s">
        <v>4358</v>
      </c>
      <c r="E58" s="14" t="s">
        <v>480</v>
      </c>
      <c r="F58" s="14">
        <v>320</v>
      </c>
      <c r="G58" s="17">
        <v>3</v>
      </c>
      <c r="H58" s="15">
        <f t="shared" si="0"/>
        <v>960</v>
      </c>
    </row>
    <row r="59" ht="20.1" customHeight="1" spans="1:8">
      <c r="A59" s="11">
        <v>54</v>
      </c>
      <c r="B59" s="26" t="s">
        <v>4359</v>
      </c>
      <c r="C59" s="27" t="s">
        <v>4360</v>
      </c>
      <c r="D59" s="26" t="s">
        <v>4361</v>
      </c>
      <c r="E59" s="14" t="s">
        <v>480</v>
      </c>
      <c r="F59" s="14">
        <v>128</v>
      </c>
      <c r="G59" s="17">
        <v>4</v>
      </c>
      <c r="H59" s="15">
        <f t="shared" si="0"/>
        <v>512</v>
      </c>
    </row>
    <row r="60" ht="20.1" customHeight="1" spans="1:8">
      <c r="A60" s="11">
        <v>55</v>
      </c>
      <c r="B60" s="12" t="s">
        <v>4362</v>
      </c>
      <c r="C60" s="13" t="s">
        <v>4363</v>
      </c>
      <c r="D60" s="12" t="s">
        <v>4364</v>
      </c>
      <c r="E60" s="14" t="s">
        <v>480</v>
      </c>
      <c r="F60" s="14">
        <v>60</v>
      </c>
      <c r="G60" s="17">
        <v>4</v>
      </c>
      <c r="H60" s="15">
        <f t="shared" si="0"/>
        <v>240</v>
      </c>
    </row>
    <row r="61" ht="20.1" customHeight="1" spans="1:8">
      <c r="A61" s="11">
        <v>56</v>
      </c>
      <c r="B61" s="12" t="s">
        <v>4365</v>
      </c>
      <c r="C61" s="13" t="s">
        <v>4366</v>
      </c>
      <c r="D61" s="12" t="s">
        <v>4367</v>
      </c>
      <c r="E61" s="14" t="s">
        <v>480</v>
      </c>
      <c r="F61" s="14">
        <v>240</v>
      </c>
      <c r="G61" s="17">
        <v>4</v>
      </c>
      <c r="H61" s="15">
        <f t="shared" si="0"/>
        <v>960</v>
      </c>
    </row>
    <row r="62" ht="20.1" customHeight="1" spans="1:8">
      <c r="A62" s="11">
        <v>57</v>
      </c>
      <c r="B62" s="12" t="s">
        <v>4368</v>
      </c>
      <c r="C62" s="13" t="s">
        <v>4369</v>
      </c>
      <c r="D62" s="12" t="s">
        <v>4370</v>
      </c>
      <c r="E62" s="14" t="s">
        <v>480</v>
      </c>
      <c r="F62" s="14">
        <v>95</v>
      </c>
      <c r="G62" s="17">
        <v>3</v>
      </c>
      <c r="H62" s="15">
        <f t="shared" si="0"/>
        <v>285</v>
      </c>
    </row>
    <row r="63" ht="20.1" customHeight="1" spans="1:8">
      <c r="A63" s="11">
        <v>58</v>
      </c>
      <c r="B63" s="12" t="s">
        <v>4371</v>
      </c>
      <c r="C63" s="13" t="s">
        <v>4372</v>
      </c>
      <c r="D63" s="12" t="s">
        <v>1015</v>
      </c>
      <c r="E63" s="14" t="s">
        <v>480</v>
      </c>
      <c r="F63" s="14">
        <v>95</v>
      </c>
      <c r="G63" s="17">
        <v>3</v>
      </c>
      <c r="H63" s="15">
        <f t="shared" si="0"/>
        <v>285</v>
      </c>
    </row>
    <row r="64" ht="20.1" customHeight="1" spans="1:8">
      <c r="A64" s="11">
        <v>59</v>
      </c>
      <c r="B64" s="12" t="s">
        <v>4373</v>
      </c>
      <c r="C64" s="13" t="s">
        <v>4374</v>
      </c>
      <c r="D64" s="12" t="s">
        <v>4375</v>
      </c>
      <c r="E64" s="11" t="s">
        <v>928</v>
      </c>
      <c r="F64" s="11">
        <v>511</v>
      </c>
      <c r="G64" s="15">
        <v>8</v>
      </c>
      <c r="H64" s="15">
        <f t="shared" si="0"/>
        <v>4088</v>
      </c>
    </row>
    <row r="65" ht="20.1" customHeight="1" spans="1:8">
      <c r="A65" s="11">
        <v>60</v>
      </c>
      <c r="B65" s="12" t="s">
        <v>4376</v>
      </c>
      <c r="C65" s="13" t="s">
        <v>4377</v>
      </c>
      <c r="D65" s="12" t="s">
        <v>4378</v>
      </c>
      <c r="E65" s="11" t="s">
        <v>928</v>
      </c>
      <c r="F65" s="11">
        <v>507</v>
      </c>
      <c r="G65" s="15">
        <v>5</v>
      </c>
      <c r="H65" s="15">
        <f t="shared" si="0"/>
        <v>2535</v>
      </c>
    </row>
    <row r="66" ht="20.1" customHeight="1" spans="1:8">
      <c r="A66" s="11">
        <v>61</v>
      </c>
      <c r="B66" s="12" t="s">
        <v>4379</v>
      </c>
      <c r="C66" s="13" t="s">
        <v>4380</v>
      </c>
      <c r="D66" s="12" t="s">
        <v>4381</v>
      </c>
      <c r="E66" s="11" t="s">
        <v>928</v>
      </c>
      <c r="F66" s="11">
        <v>137</v>
      </c>
      <c r="G66" s="15">
        <v>5</v>
      </c>
      <c r="H66" s="15">
        <f t="shared" si="0"/>
        <v>685</v>
      </c>
    </row>
    <row r="67" ht="20.1" customHeight="1" spans="1:8">
      <c r="A67" s="11">
        <v>62</v>
      </c>
      <c r="B67" s="12" t="s">
        <v>4382</v>
      </c>
      <c r="C67" s="13" t="s">
        <v>4383</v>
      </c>
      <c r="D67" s="12" t="s">
        <v>4384</v>
      </c>
      <c r="E67" s="14" t="s">
        <v>928</v>
      </c>
      <c r="F67" s="14">
        <v>550</v>
      </c>
      <c r="G67" s="17">
        <v>7</v>
      </c>
      <c r="H67" s="15">
        <f t="shared" si="0"/>
        <v>3850</v>
      </c>
    </row>
    <row r="68" ht="20.1" customHeight="1" spans="1:8">
      <c r="A68" s="11">
        <v>63</v>
      </c>
      <c r="B68" s="12" t="s">
        <v>4385</v>
      </c>
      <c r="C68" s="13" t="s">
        <v>4386</v>
      </c>
      <c r="D68" s="12" t="s">
        <v>4387</v>
      </c>
      <c r="E68" s="14" t="s">
        <v>928</v>
      </c>
      <c r="F68" s="14">
        <v>495</v>
      </c>
      <c r="G68" s="17">
        <v>5</v>
      </c>
      <c r="H68" s="15">
        <f t="shared" si="0"/>
        <v>2475</v>
      </c>
    </row>
    <row r="69" ht="20.1" customHeight="1" spans="1:8">
      <c r="A69" s="11">
        <v>64</v>
      </c>
      <c r="B69" s="12" t="s">
        <v>4388</v>
      </c>
      <c r="C69" s="13" t="s">
        <v>4389</v>
      </c>
      <c r="D69" s="12" t="s">
        <v>4390</v>
      </c>
      <c r="E69" s="14" t="s">
        <v>928</v>
      </c>
      <c r="F69" s="14">
        <v>1100</v>
      </c>
      <c r="G69" s="17">
        <v>9</v>
      </c>
      <c r="H69" s="15">
        <f t="shared" si="0"/>
        <v>9900</v>
      </c>
    </row>
    <row r="70" ht="20.1" customHeight="1" spans="1:8">
      <c r="A70" s="11">
        <v>65</v>
      </c>
      <c r="B70" s="26" t="s">
        <v>4391</v>
      </c>
      <c r="C70" s="27" t="s">
        <v>4392</v>
      </c>
      <c r="D70" s="26" t="s">
        <v>4384</v>
      </c>
      <c r="E70" s="14" t="s">
        <v>928</v>
      </c>
      <c r="F70" s="14">
        <v>98</v>
      </c>
      <c r="G70" s="17">
        <v>4</v>
      </c>
      <c r="H70" s="15">
        <f>F70*G70</f>
        <v>392</v>
      </c>
    </row>
    <row r="71" ht="22" customHeight="1" spans="1:8">
      <c r="A71" s="19" t="s">
        <v>238</v>
      </c>
      <c r="B71" s="19"/>
      <c r="C71" s="19"/>
      <c r="D71" s="19"/>
      <c r="E71" s="19"/>
      <c r="F71" s="20">
        <f>SUM(F6:F70)</f>
        <v>25045</v>
      </c>
      <c r="G71" s="21">
        <f>AVERAGE(G6:G70)</f>
        <v>4.70769230769231</v>
      </c>
      <c r="H71" s="22">
        <f>SUM(H6:H70)</f>
        <v>135221</v>
      </c>
    </row>
  </sheetData>
  <autoFilter ref="A5:H71">
    <sortState ref="A5:H71">
      <sortCondition ref="E5:E70"/>
    </sortState>
    <extLst/>
  </autoFilter>
  <mergeCells count="6">
    <mergeCell ref="A1:H1"/>
    <mergeCell ref="A2:H2"/>
    <mergeCell ref="A3:H3"/>
    <mergeCell ref="A4:E4"/>
    <mergeCell ref="F4:H4"/>
    <mergeCell ref="A71:E71"/>
  </mergeCells>
  <printOptions horizontalCentered="1"/>
  <pageMargins left="0" right="0" top="0" bottom="0" header="0" footer="0"/>
  <pageSetup paperSize="9" scale="61" firstPageNumber="0" orientation="portrait" useFirstPageNumber="1" horizontalDpi="300" verticalDpi="300"/>
  <headerFooter/>
  <rowBreaks count="1" manualBreakCount="1">
    <brk id="54" max="16383" man="1"/>
  </rowBreaks>
  <colBreaks count="1" manualBreakCount="1">
    <brk id="8" max="1048575" man="1"/>
  </colBreaks>
  <drawing r:id="rId1"/>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J44"/>
  <sheetViews>
    <sheetView view="pageBreakPreview" zoomScale="75" zoomScaleNormal="100" topLeftCell="A26" workbookViewId="0">
      <selection activeCell="A6" sqref="$A6:$XFD7"/>
    </sheetView>
  </sheetViews>
  <sheetFormatPr defaultColWidth="9" defaultRowHeight="15"/>
  <cols>
    <col min="1" max="1" width="7.71428571428571" style="3" customWidth="1"/>
    <col min="2" max="2" width="14" style="3" customWidth="1"/>
    <col min="3" max="3" width="42.5714285714286" style="4" customWidth="1"/>
    <col min="4" max="4" width="19" style="3" customWidth="1"/>
    <col min="5" max="5" width="25.1428571428571" style="3" customWidth="1"/>
    <col min="6" max="6" width="18.6666666666667" style="3" customWidth="1"/>
    <col min="7" max="7" width="14.5714285714286" style="3" customWidth="1"/>
    <col min="8" max="8" width="13.2857142857143" style="3" customWidth="1"/>
    <col min="9" max="1024" width="9.14285714285714" style="3" customWidth="1"/>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4393</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2" customHeight="1" spans="1:8">
      <c r="A6" s="11">
        <v>1</v>
      </c>
      <c r="B6" s="12" t="s">
        <v>4394</v>
      </c>
      <c r="C6" s="13" t="s">
        <v>4395</v>
      </c>
      <c r="D6" s="12" t="s">
        <v>4396</v>
      </c>
      <c r="E6" s="14" t="s">
        <v>480</v>
      </c>
      <c r="F6" s="11">
        <v>101</v>
      </c>
      <c r="G6" s="15">
        <v>4</v>
      </c>
      <c r="H6" s="15">
        <f t="shared" ref="H6:H43" si="0">F6*G6</f>
        <v>404</v>
      </c>
    </row>
    <row r="7" ht="22" customHeight="1" spans="1:8">
      <c r="A7" s="11">
        <v>2</v>
      </c>
      <c r="B7" s="12" t="s">
        <v>1494</v>
      </c>
      <c r="C7" s="13" t="s">
        <v>1495</v>
      </c>
      <c r="D7" s="16" t="s">
        <v>4397</v>
      </c>
      <c r="E7" s="14" t="s">
        <v>480</v>
      </c>
      <c r="F7" s="11">
        <f>338</f>
        <v>338</v>
      </c>
      <c r="G7" s="15">
        <v>6</v>
      </c>
      <c r="H7" s="15">
        <f t="shared" si="0"/>
        <v>2028</v>
      </c>
    </row>
    <row r="8" ht="20.1" customHeight="1" spans="1:8">
      <c r="A8" s="11">
        <v>3</v>
      </c>
      <c r="B8" s="12" t="s">
        <v>1690</v>
      </c>
      <c r="C8" s="13" t="s">
        <v>1691</v>
      </c>
      <c r="D8" s="12" t="s">
        <v>1692</v>
      </c>
      <c r="E8" s="14" t="s">
        <v>480</v>
      </c>
      <c r="F8" s="11">
        <v>175</v>
      </c>
      <c r="G8" s="15">
        <v>4.5</v>
      </c>
      <c r="H8" s="15">
        <f t="shared" si="0"/>
        <v>787.5</v>
      </c>
    </row>
    <row r="9" ht="20.1" customHeight="1" spans="1:8">
      <c r="A9" s="11">
        <v>4</v>
      </c>
      <c r="B9" s="12" t="s">
        <v>1443</v>
      </c>
      <c r="C9" s="13" t="s">
        <v>1444</v>
      </c>
      <c r="D9" s="12" t="s">
        <v>4398</v>
      </c>
      <c r="E9" s="14" t="s">
        <v>480</v>
      </c>
      <c r="F9" s="14">
        <v>532</v>
      </c>
      <c r="G9" s="17">
        <v>6</v>
      </c>
      <c r="H9" s="15">
        <f t="shared" si="0"/>
        <v>3192</v>
      </c>
    </row>
    <row r="10" ht="20.1" customHeight="1" spans="1:8">
      <c r="A10" s="11">
        <v>5</v>
      </c>
      <c r="B10" s="12" t="s">
        <v>2548</v>
      </c>
      <c r="C10" s="13" t="s">
        <v>2549</v>
      </c>
      <c r="D10" s="12" t="s">
        <v>4399</v>
      </c>
      <c r="E10" s="14" t="s">
        <v>480</v>
      </c>
      <c r="F10" s="14">
        <v>432</v>
      </c>
      <c r="G10" s="17">
        <v>4</v>
      </c>
      <c r="H10" s="15">
        <f t="shared" si="0"/>
        <v>1728</v>
      </c>
    </row>
    <row r="11" ht="20.1" customHeight="1" spans="1:8">
      <c r="A11" s="11">
        <v>6</v>
      </c>
      <c r="B11" s="12" t="s">
        <v>4400</v>
      </c>
      <c r="C11" s="13" t="s">
        <v>4401</v>
      </c>
      <c r="D11" s="12" t="s">
        <v>4402</v>
      </c>
      <c r="E11" s="18" t="s">
        <v>480</v>
      </c>
      <c r="F11" s="14">
        <v>78.08</v>
      </c>
      <c r="G11" s="17">
        <v>4</v>
      </c>
      <c r="H11" s="15">
        <f t="shared" si="0"/>
        <v>312.32</v>
      </c>
    </row>
    <row r="12" ht="20.1" customHeight="1" spans="1:8">
      <c r="A12" s="11">
        <v>7</v>
      </c>
      <c r="B12" s="12" t="s">
        <v>4403</v>
      </c>
      <c r="C12" s="13" t="s">
        <v>4404</v>
      </c>
      <c r="D12" s="12" t="s">
        <v>4405</v>
      </c>
      <c r="E12" s="14" t="s">
        <v>480</v>
      </c>
      <c r="F12" s="11">
        <v>410</v>
      </c>
      <c r="G12" s="15">
        <v>3.7</v>
      </c>
      <c r="H12" s="15">
        <f t="shared" si="0"/>
        <v>1517</v>
      </c>
    </row>
    <row r="13" ht="20.1" customHeight="1" spans="1:8">
      <c r="A13" s="11">
        <v>8</v>
      </c>
      <c r="B13" s="12" t="s">
        <v>4406</v>
      </c>
      <c r="C13" s="13" t="s">
        <v>3869</v>
      </c>
      <c r="D13" s="12" t="s">
        <v>4407</v>
      </c>
      <c r="E13" s="14" t="s">
        <v>480</v>
      </c>
      <c r="F13" s="14">
        <v>111</v>
      </c>
      <c r="G13" s="17">
        <v>3.28</v>
      </c>
      <c r="H13" s="15">
        <f t="shared" si="0"/>
        <v>364.08</v>
      </c>
    </row>
    <row r="14" ht="20.1" customHeight="1" spans="1:8">
      <c r="A14" s="11">
        <v>9</v>
      </c>
      <c r="B14" s="12" t="s">
        <v>4408</v>
      </c>
      <c r="C14" s="13" t="s">
        <v>4409</v>
      </c>
      <c r="D14" s="12" t="s">
        <v>4410</v>
      </c>
      <c r="E14" s="14" t="s">
        <v>480</v>
      </c>
      <c r="F14" s="11">
        <v>205</v>
      </c>
      <c r="G14" s="15">
        <v>3.6</v>
      </c>
      <c r="H14" s="15">
        <f t="shared" si="0"/>
        <v>738</v>
      </c>
    </row>
    <row r="15" ht="20.1" customHeight="1" spans="1:8">
      <c r="A15" s="11">
        <v>10</v>
      </c>
      <c r="B15" s="12" t="s">
        <v>4411</v>
      </c>
      <c r="C15" s="13" t="s">
        <v>4412</v>
      </c>
      <c r="D15" s="12" t="s">
        <v>4413</v>
      </c>
      <c r="E15" s="14" t="s">
        <v>480</v>
      </c>
      <c r="F15" s="11">
        <v>101</v>
      </c>
      <c r="G15" s="15">
        <v>3.6</v>
      </c>
      <c r="H15" s="15">
        <f t="shared" si="0"/>
        <v>363.6</v>
      </c>
    </row>
    <row r="16" ht="20.1" customHeight="1" spans="1:8">
      <c r="A16" s="11">
        <v>11</v>
      </c>
      <c r="B16" s="12" t="s">
        <v>4414</v>
      </c>
      <c r="C16" s="13" t="s">
        <v>4415</v>
      </c>
      <c r="D16" s="12" t="s">
        <v>4416</v>
      </c>
      <c r="E16" s="14" t="s">
        <v>480</v>
      </c>
      <c r="F16" s="14">
        <v>124.54</v>
      </c>
      <c r="G16" s="17">
        <v>3.6</v>
      </c>
      <c r="H16" s="15">
        <f t="shared" si="0"/>
        <v>448.344</v>
      </c>
    </row>
    <row r="17" ht="20.1" customHeight="1" spans="1:8">
      <c r="A17" s="11">
        <v>12</v>
      </c>
      <c r="B17" s="12" t="s">
        <v>4417</v>
      </c>
      <c r="C17" s="13" t="s">
        <v>4418</v>
      </c>
      <c r="D17" s="12" t="s">
        <v>4419</v>
      </c>
      <c r="E17" s="14" t="s">
        <v>480</v>
      </c>
      <c r="F17" s="14">
        <v>1028</v>
      </c>
      <c r="G17" s="17">
        <v>5</v>
      </c>
      <c r="H17" s="15">
        <f t="shared" si="0"/>
        <v>5140</v>
      </c>
    </row>
    <row r="18" ht="20.1" customHeight="1" spans="1:8">
      <c r="A18" s="11">
        <v>13</v>
      </c>
      <c r="B18" s="12" t="s">
        <v>4420</v>
      </c>
      <c r="C18" s="13" t="s">
        <v>4421</v>
      </c>
      <c r="D18" s="12" t="s">
        <v>4422</v>
      </c>
      <c r="E18" s="18" t="s">
        <v>480</v>
      </c>
      <c r="F18" s="14">
        <v>109</v>
      </c>
      <c r="G18" s="17">
        <v>2</v>
      </c>
      <c r="H18" s="15">
        <f t="shared" si="0"/>
        <v>218</v>
      </c>
    </row>
    <row r="19" ht="20.1" customHeight="1" spans="1:8">
      <c r="A19" s="11">
        <v>14</v>
      </c>
      <c r="B19" s="12" t="s">
        <v>4423</v>
      </c>
      <c r="C19" s="13" t="s">
        <v>4424</v>
      </c>
      <c r="D19" s="12" t="s">
        <v>4425</v>
      </c>
      <c r="E19" s="14" t="s">
        <v>480</v>
      </c>
      <c r="F19" s="14">
        <v>189</v>
      </c>
      <c r="G19" s="17">
        <v>4.7</v>
      </c>
      <c r="H19" s="15">
        <f t="shared" si="0"/>
        <v>888.3</v>
      </c>
    </row>
    <row r="20" ht="20.1" customHeight="1" spans="1:8">
      <c r="A20" s="11">
        <v>15</v>
      </c>
      <c r="B20" s="12" t="s">
        <v>4426</v>
      </c>
      <c r="C20" s="13" t="s">
        <v>4427</v>
      </c>
      <c r="D20" s="12" t="s">
        <v>4428</v>
      </c>
      <c r="E20" s="14" t="s">
        <v>480</v>
      </c>
      <c r="F20" s="14">
        <v>120</v>
      </c>
      <c r="G20" s="17">
        <v>3.2</v>
      </c>
      <c r="H20" s="15">
        <f t="shared" si="0"/>
        <v>384</v>
      </c>
    </row>
    <row r="21" ht="20.1" customHeight="1" spans="1:8">
      <c r="A21" s="11">
        <v>16</v>
      </c>
      <c r="B21" s="12" t="s">
        <v>4429</v>
      </c>
      <c r="C21" s="13" t="s">
        <v>4430</v>
      </c>
      <c r="D21" s="12" t="s">
        <v>4431</v>
      </c>
      <c r="E21" s="14" t="s">
        <v>480</v>
      </c>
      <c r="F21" s="14">
        <v>120</v>
      </c>
      <c r="G21" s="17">
        <v>3.2</v>
      </c>
      <c r="H21" s="15">
        <f t="shared" si="0"/>
        <v>384</v>
      </c>
    </row>
    <row r="22" ht="20.1" customHeight="1" spans="1:8">
      <c r="A22" s="11">
        <v>17</v>
      </c>
      <c r="B22" s="12" t="s">
        <v>4432</v>
      </c>
      <c r="C22" s="13" t="s">
        <v>4433</v>
      </c>
      <c r="D22" s="12" t="s">
        <v>4434</v>
      </c>
      <c r="E22" s="14" t="s">
        <v>480</v>
      </c>
      <c r="F22" s="14">
        <v>762</v>
      </c>
      <c r="G22" s="17">
        <v>5.4</v>
      </c>
      <c r="H22" s="15">
        <f t="shared" si="0"/>
        <v>4114.8</v>
      </c>
    </row>
    <row r="23" ht="20.1" customHeight="1" spans="1:8">
      <c r="A23" s="11">
        <v>18</v>
      </c>
      <c r="B23" s="12" t="s">
        <v>4435</v>
      </c>
      <c r="C23" s="13" t="s">
        <v>942</v>
      </c>
      <c r="D23" s="12" t="s">
        <v>4436</v>
      </c>
      <c r="E23" s="14" t="s">
        <v>480</v>
      </c>
      <c r="F23" s="14">
        <v>296</v>
      </c>
      <c r="G23" s="17">
        <v>3.6</v>
      </c>
      <c r="H23" s="15">
        <f t="shared" si="0"/>
        <v>1065.6</v>
      </c>
    </row>
    <row r="24" ht="20.1" customHeight="1" spans="1:8">
      <c r="A24" s="11">
        <v>19</v>
      </c>
      <c r="B24" s="12" t="s">
        <v>4437</v>
      </c>
      <c r="C24" s="13" t="s">
        <v>4438</v>
      </c>
      <c r="D24" s="12" t="s">
        <v>4439</v>
      </c>
      <c r="E24" s="14" t="s">
        <v>480</v>
      </c>
      <c r="F24" s="14">
        <v>249</v>
      </c>
      <c r="G24" s="17">
        <v>8</v>
      </c>
      <c r="H24" s="15">
        <f t="shared" si="0"/>
        <v>1992</v>
      </c>
    </row>
    <row r="25" ht="20.1" customHeight="1" spans="1:8">
      <c r="A25" s="11">
        <v>20</v>
      </c>
      <c r="B25" s="12" t="s">
        <v>4440</v>
      </c>
      <c r="C25" s="13" t="s">
        <v>4441</v>
      </c>
      <c r="D25" s="16" t="s">
        <v>4442</v>
      </c>
      <c r="E25" s="18" t="s">
        <v>480</v>
      </c>
      <c r="F25" s="14">
        <v>101</v>
      </c>
      <c r="G25" s="17">
        <v>6.5</v>
      </c>
      <c r="H25" s="15">
        <f t="shared" si="0"/>
        <v>656.5</v>
      </c>
    </row>
    <row r="26" s="1" customFormat="1" ht="20.1" customHeight="1" spans="1:8">
      <c r="A26" s="11">
        <v>21</v>
      </c>
      <c r="B26" s="12" t="s">
        <v>4443</v>
      </c>
      <c r="C26" s="13" t="s">
        <v>4444</v>
      </c>
      <c r="D26" s="12" t="s">
        <v>4445</v>
      </c>
      <c r="E26" s="14" t="s">
        <v>480</v>
      </c>
      <c r="F26" s="14">
        <v>205</v>
      </c>
      <c r="G26" s="17">
        <v>7</v>
      </c>
      <c r="H26" s="15">
        <f t="shared" si="0"/>
        <v>1435</v>
      </c>
    </row>
    <row r="27" s="1" customFormat="1" ht="20.1" customHeight="1" spans="1:8">
      <c r="A27" s="11">
        <v>22</v>
      </c>
      <c r="B27" s="12" t="s">
        <v>4446</v>
      </c>
      <c r="C27" s="13" t="s">
        <v>4447</v>
      </c>
      <c r="D27" s="12" t="s">
        <v>4448</v>
      </c>
      <c r="E27" s="14" t="s">
        <v>480</v>
      </c>
      <c r="F27" s="14">
        <v>156</v>
      </c>
      <c r="G27" s="17">
        <v>3.6</v>
      </c>
      <c r="H27" s="15">
        <f t="shared" si="0"/>
        <v>561.6</v>
      </c>
    </row>
    <row r="28" s="1" customFormat="1" ht="20.1" customHeight="1" spans="1:8">
      <c r="A28" s="11">
        <v>23</v>
      </c>
      <c r="B28" s="12" t="s">
        <v>4449</v>
      </c>
      <c r="C28" s="13" t="s">
        <v>4450</v>
      </c>
      <c r="D28" s="12" t="s">
        <v>4451</v>
      </c>
      <c r="E28" s="14" t="s">
        <v>480</v>
      </c>
      <c r="F28" s="14">
        <v>29</v>
      </c>
      <c r="G28" s="17">
        <v>6</v>
      </c>
      <c r="H28" s="15">
        <f t="shared" si="0"/>
        <v>174</v>
      </c>
    </row>
    <row r="29" s="1" customFormat="1" ht="20.1" customHeight="1" spans="1:8">
      <c r="A29" s="11">
        <v>24</v>
      </c>
      <c r="B29" s="12" t="s">
        <v>4452</v>
      </c>
      <c r="C29" s="13" t="s">
        <v>4453</v>
      </c>
      <c r="D29" s="12" t="s">
        <v>4454</v>
      </c>
      <c r="E29" s="14" t="s">
        <v>480</v>
      </c>
      <c r="F29" s="14">
        <v>64.1</v>
      </c>
      <c r="G29" s="17">
        <v>4.5</v>
      </c>
      <c r="H29" s="15">
        <f t="shared" si="0"/>
        <v>288.45</v>
      </c>
    </row>
    <row r="30" s="1" customFormat="1" ht="20.1" customHeight="1" spans="1:8">
      <c r="A30" s="11">
        <v>25</v>
      </c>
      <c r="B30" s="12" t="s">
        <v>4455</v>
      </c>
      <c r="C30" s="13" t="s">
        <v>4456</v>
      </c>
      <c r="D30" s="12" t="s">
        <v>4457</v>
      </c>
      <c r="E30" s="14" t="s">
        <v>480</v>
      </c>
      <c r="F30" s="14">
        <v>249</v>
      </c>
      <c r="G30" s="17">
        <v>5.26</v>
      </c>
      <c r="H30" s="15">
        <f t="shared" si="0"/>
        <v>1309.74</v>
      </c>
    </row>
    <row r="31" s="1" customFormat="1" ht="20.1" customHeight="1" spans="1:8">
      <c r="A31" s="11">
        <v>26</v>
      </c>
      <c r="B31" s="12" t="s">
        <v>4458</v>
      </c>
      <c r="C31" s="13" t="s">
        <v>4459</v>
      </c>
      <c r="D31" s="12" t="s">
        <v>4460</v>
      </c>
      <c r="E31" s="14" t="s">
        <v>480</v>
      </c>
      <c r="F31" s="14">
        <v>129</v>
      </c>
      <c r="G31" s="17">
        <v>3.95</v>
      </c>
      <c r="H31" s="15">
        <f t="shared" si="0"/>
        <v>509.55</v>
      </c>
    </row>
    <row r="32" s="1" customFormat="1" ht="20.1" customHeight="1" spans="1:8">
      <c r="A32" s="11">
        <v>27</v>
      </c>
      <c r="B32" s="12" t="s">
        <v>4461</v>
      </c>
      <c r="C32" s="13" t="s">
        <v>4462</v>
      </c>
      <c r="D32" s="12" t="s">
        <v>4463</v>
      </c>
      <c r="E32" s="18" t="s">
        <v>480</v>
      </c>
      <c r="F32" s="14">
        <v>586</v>
      </c>
      <c r="G32" s="17">
        <v>3.05</v>
      </c>
      <c r="H32" s="15">
        <f t="shared" si="0"/>
        <v>1787.3</v>
      </c>
    </row>
    <row r="33" s="1" customFormat="1" ht="20.1" customHeight="1" spans="1:8">
      <c r="A33" s="11">
        <v>28</v>
      </c>
      <c r="B33" s="12" t="s">
        <v>4464</v>
      </c>
      <c r="C33" s="13" t="s">
        <v>4465</v>
      </c>
      <c r="D33" s="12" t="s">
        <v>4466</v>
      </c>
      <c r="E33" s="14" t="s">
        <v>480</v>
      </c>
      <c r="F33" s="14">
        <v>260</v>
      </c>
      <c r="G33" s="17">
        <v>3.6</v>
      </c>
      <c r="H33" s="15">
        <f t="shared" si="0"/>
        <v>936</v>
      </c>
    </row>
    <row r="34" s="1" customFormat="1" ht="20.1" customHeight="1" spans="1:8">
      <c r="A34" s="11">
        <v>29</v>
      </c>
      <c r="B34" s="12" t="s">
        <v>4467</v>
      </c>
      <c r="C34" s="13" t="s">
        <v>4468</v>
      </c>
      <c r="D34" s="12" t="s">
        <v>4469</v>
      </c>
      <c r="E34" s="14" t="s">
        <v>480</v>
      </c>
      <c r="F34" s="14">
        <v>141.91</v>
      </c>
      <c r="G34" s="17">
        <v>3</v>
      </c>
      <c r="H34" s="15">
        <f t="shared" si="0"/>
        <v>425.73</v>
      </c>
    </row>
    <row r="35" s="1" customFormat="1" ht="20.1" customHeight="1" spans="1:8">
      <c r="A35" s="11">
        <v>30</v>
      </c>
      <c r="B35" s="12" t="s">
        <v>4470</v>
      </c>
      <c r="C35" s="13" t="s">
        <v>4471</v>
      </c>
      <c r="D35" s="12" t="s">
        <v>4472</v>
      </c>
      <c r="E35" s="14" t="s">
        <v>480</v>
      </c>
      <c r="F35" s="14">
        <v>186</v>
      </c>
      <c r="G35" s="17">
        <v>6.5</v>
      </c>
      <c r="H35" s="15">
        <f t="shared" si="0"/>
        <v>1209</v>
      </c>
    </row>
    <row r="36" s="1" customFormat="1" ht="20.1" customHeight="1" spans="1:8">
      <c r="A36" s="11">
        <v>31</v>
      </c>
      <c r="B36" s="12" t="s">
        <v>4473</v>
      </c>
      <c r="C36" s="13" t="s">
        <v>4474</v>
      </c>
      <c r="D36" s="12" t="s">
        <v>4475</v>
      </c>
      <c r="E36" s="14" t="s">
        <v>480</v>
      </c>
      <c r="F36" s="14">
        <v>300</v>
      </c>
      <c r="G36" s="17">
        <v>3.6</v>
      </c>
      <c r="H36" s="15">
        <f t="shared" si="0"/>
        <v>1080</v>
      </c>
    </row>
    <row r="37" s="1" customFormat="1" ht="20.1" customHeight="1" spans="1:8">
      <c r="A37" s="11">
        <v>32</v>
      </c>
      <c r="B37" s="12" t="s">
        <v>4476</v>
      </c>
      <c r="C37" s="13" t="s">
        <v>4477</v>
      </c>
      <c r="D37" s="12" t="s">
        <v>4478</v>
      </c>
      <c r="E37" s="14" t="s">
        <v>480</v>
      </c>
      <c r="F37" s="14">
        <v>174</v>
      </c>
      <c r="G37" s="17">
        <v>2.14</v>
      </c>
      <c r="H37" s="15">
        <f t="shared" si="0"/>
        <v>372.36</v>
      </c>
    </row>
    <row r="38" s="1" customFormat="1" ht="20.1" customHeight="1" spans="1:8">
      <c r="A38" s="11">
        <v>33</v>
      </c>
      <c r="B38" s="12" t="s">
        <v>4479</v>
      </c>
      <c r="C38" s="13" t="s">
        <v>4480</v>
      </c>
      <c r="D38" s="12" t="s">
        <v>4481</v>
      </c>
      <c r="E38" s="14" t="s">
        <v>480</v>
      </c>
      <c r="F38" s="14">
        <v>532</v>
      </c>
      <c r="G38" s="17">
        <v>5</v>
      </c>
      <c r="H38" s="15">
        <f t="shared" si="0"/>
        <v>2660</v>
      </c>
    </row>
    <row r="39" s="1" customFormat="1" ht="20.1" customHeight="1" spans="1:8">
      <c r="A39" s="11">
        <v>34</v>
      </c>
      <c r="B39" s="12" t="s">
        <v>2289</v>
      </c>
      <c r="C39" s="13" t="s">
        <v>2290</v>
      </c>
      <c r="D39" s="12" t="s">
        <v>4482</v>
      </c>
      <c r="E39" s="18" t="s">
        <v>480</v>
      </c>
      <c r="F39" s="14">
        <v>154</v>
      </c>
      <c r="G39" s="17">
        <v>7</v>
      </c>
      <c r="H39" s="15">
        <f t="shared" si="0"/>
        <v>1078</v>
      </c>
    </row>
    <row r="40" s="1" customFormat="1" ht="20.1" customHeight="1" spans="1:8">
      <c r="A40" s="11">
        <v>35</v>
      </c>
      <c r="B40" s="12" t="s">
        <v>4483</v>
      </c>
      <c r="C40" s="13" t="s">
        <v>4484</v>
      </c>
      <c r="D40" s="12" t="s">
        <v>4485</v>
      </c>
      <c r="E40" s="11" t="s">
        <v>928</v>
      </c>
      <c r="F40" s="11">
        <v>378</v>
      </c>
      <c r="G40" s="15">
        <v>4.5</v>
      </c>
      <c r="H40" s="15">
        <f t="shared" si="0"/>
        <v>1701</v>
      </c>
    </row>
    <row r="41" s="1" customFormat="1" ht="20.1" customHeight="1" spans="1:8">
      <c r="A41" s="11">
        <v>36</v>
      </c>
      <c r="B41" s="12" t="s">
        <v>4486</v>
      </c>
      <c r="C41" s="13" t="s">
        <v>4487</v>
      </c>
      <c r="D41" s="12" t="s">
        <v>4488</v>
      </c>
      <c r="E41" s="11" t="s">
        <v>928</v>
      </c>
      <c r="F41" s="14">
        <v>156</v>
      </c>
      <c r="G41" s="17">
        <v>5.5</v>
      </c>
      <c r="H41" s="15">
        <f t="shared" si="0"/>
        <v>858</v>
      </c>
    </row>
    <row r="42" s="1" customFormat="1" ht="20.1" customHeight="1" spans="1:8">
      <c r="A42" s="11">
        <v>37</v>
      </c>
      <c r="B42" s="12" t="s">
        <v>4489</v>
      </c>
      <c r="C42" s="13" t="s">
        <v>4490</v>
      </c>
      <c r="D42" s="12" t="s">
        <v>4491</v>
      </c>
      <c r="E42" s="11" t="s">
        <v>928</v>
      </c>
      <c r="F42" s="14">
        <v>704</v>
      </c>
      <c r="G42" s="17">
        <v>5</v>
      </c>
      <c r="H42" s="15">
        <f t="shared" si="0"/>
        <v>3520</v>
      </c>
    </row>
    <row r="43" ht="20.1" customHeight="1" spans="1:8">
      <c r="A43" s="11">
        <v>38</v>
      </c>
      <c r="B43" s="12" t="s">
        <v>4492</v>
      </c>
      <c r="C43" s="13" t="s">
        <v>4493</v>
      </c>
      <c r="D43" s="12" t="s">
        <v>4494</v>
      </c>
      <c r="E43" s="11" t="s">
        <v>928</v>
      </c>
      <c r="F43" s="14">
        <v>762</v>
      </c>
      <c r="G43" s="17">
        <v>5.4</v>
      </c>
      <c r="H43" s="15">
        <f t="shared" si="0"/>
        <v>4114.8</v>
      </c>
    </row>
    <row r="44" ht="22" customHeight="1" spans="1:8">
      <c r="A44" s="19" t="s">
        <v>238</v>
      </c>
      <c r="B44" s="19"/>
      <c r="C44" s="19"/>
      <c r="D44" s="19"/>
      <c r="E44" s="19"/>
      <c r="F44" s="20">
        <f>SUM(F6:F43)</f>
        <v>10747.63</v>
      </c>
      <c r="G44" s="21">
        <f>AVERAGE(G6:G43)</f>
        <v>4.53894736842105</v>
      </c>
      <c r="H44" s="22">
        <f>SUM(H6:H43)</f>
        <v>50746.574</v>
      </c>
    </row>
  </sheetData>
  <autoFilter ref="A5:H44">
    <sortState ref="A5:H44">
      <sortCondition ref="E5:E110"/>
    </sortState>
    <extLst/>
  </autoFilter>
  <mergeCells count="6">
    <mergeCell ref="A1:H1"/>
    <mergeCell ref="A2:H2"/>
    <mergeCell ref="A3:H3"/>
    <mergeCell ref="A4:E4"/>
    <mergeCell ref="F4:H4"/>
    <mergeCell ref="A44:E44"/>
  </mergeCells>
  <printOptions horizontalCentered="1"/>
  <pageMargins left="0" right="0" top="0" bottom="0" header="0" footer="0"/>
  <pageSetup paperSize="9" scale="64" firstPageNumber="0" orientation="portrait" useFirstPageNumber="1" horizontalDpi="300" verticalDpi="300"/>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G97"/>
  <sheetViews>
    <sheetView showGridLines="0" view="pageBreakPreview" zoomScale="75" zoomScaleNormal="100" topLeftCell="A76" workbookViewId="0">
      <selection activeCell="F15" sqref="F15"/>
    </sheetView>
  </sheetViews>
  <sheetFormatPr defaultColWidth="9" defaultRowHeight="15" outlineLevelCol="6"/>
  <cols>
    <col min="1" max="1" width="2.71428571428571" style="140" customWidth="1"/>
    <col min="2" max="2" width="6.85714285714286" style="140" customWidth="1"/>
    <col min="3" max="3" width="64.5714285714286" style="140" customWidth="1"/>
    <col min="4" max="4" width="18.7142857142857" style="140" customWidth="1"/>
    <col min="5" max="7" width="12.5714285714286" style="140" customWidth="1"/>
    <col min="8" max="8" width="2.71428571428571" style="140" customWidth="1"/>
    <col min="9" max="9" width="8.71428571428571" style="140" customWidth="1"/>
    <col min="10" max="10" width="1.71428571428571" style="140" customWidth="1"/>
    <col min="11" max="1025" width="9.14285714285714" style="140" customWidth="1"/>
  </cols>
  <sheetData>
    <row r="1" ht="18.75" customHeight="1" spans="2:7">
      <c r="B1" s="141" t="s">
        <v>265</v>
      </c>
      <c r="C1" s="141"/>
      <c r="D1" s="141"/>
      <c r="E1" s="141"/>
      <c r="F1" s="141"/>
      <c r="G1" s="141"/>
    </row>
    <row r="2" ht="9.75" customHeight="1" spans="2:7">
      <c r="B2" s="142"/>
      <c r="C2" s="142"/>
      <c r="D2" s="142"/>
      <c r="E2" s="142"/>
      <c r="F2" s="142"/>
      <c r="G2" s="142"/>
    </row>
    <row r="3" ht="36" spans="2:7">
      <c r="B3" s="143" t="s">
        <v>2</v>
      </c>
      <c r="C3" s="144" t="s">
        <v>266</v>
      </c>
      <c r="D3" s="144" t="s">
        <v>5</v>
      </c>
      <c r="E3" s="144" t="s">
        <v>6</v>
      </c>
      <c r="F3" s="144" t="s">
        <v>267</v>
      </c>
      <c r="G3" s="145" t="s">
        <v>8</v>
      </c>
    </row>
    <row r="4" spans="2:7">
      <c r="B4" s="146">
        <v>1</v>
      </c>
      <c r="C4" s="147" t="s">
        <v>268</v>
      </c>
      <c r="D4" s="111" t="s">
        <v>269</v>
      </c>
      <c r="E4" s="111">
        <v>1</v>
      </c>
      <c r="F4" s="148">
        <f>G97</f>
        <v>1959.83592857143</v>
      </c>
      <c r="G4" s="149">
        <f>F4*E4</f>
        <v>1959.83592857143</v>
      </c>
    </row>
    <row r="5" spans="2:7">
      <c r="B5" s="146">
        <v>2</v>
      </c>
      <c r="C5" s="147" t="s">
        <v>270</v>
      </c>
      <c r="D5" s="111" t="s">
        <v>269</v>
      </c>
      <c r="E5" s="111">
        <v>1</v>
      </c>
      <c r="F5" s="148">
        <f>E71</f>
        <v>131.53</v>
      </c>
      <c r="G5" s="149">
        <f>F5*E5</f>
        <v>131.53</v>
      </c>
    </row>
    <row r="6" spans="2:7">
      <c r="B6" s="146">
        <v>3</v>
      </c>
      <c r="C6" s="147" t="s">
        <v>271</v>
      </c>
      <c r="D6" s="111" t="s">
        <v>269</v>
      </c>
      <c r="E6" s="111">
        <v>1</v>
      </c>
      <c r="F6" s="148">
        <f>E79</f>
        <v>135.08</v>
      </c>
      <c r="G6" s="149">
        <f>F6*E6</f>
        <v>135.08</v>
      </c>
    </row>
    <row r="7" ht="15.75" spans="2:7">
      <c r="B7" s="150" t="s">
        <v>272</v>
      </c>
      <c r="C7" s="150"/>
      <c r="D7" s="150"/>
      <c r="E7" s="150"/>
      <c r="F7" s="150"/>
      <c r="G7" s="151">
        <f>SUM(G4:G6)</f>
        <v>2226.44592857143</v>
      </c>
    </row>
    <row r="8" ht="6" customHeight="1"/>
    <row r="9" ht="6" customHeight="1"/>
    <row r="10" ht="12" customHeight="1" spans="2:7">
      <c r="B10" s="152"/>
      <c r="C10" s="153" t="s">
        <v>273</v>
      </c>
      <c r="D10" s="153"/>
      <c r="E10" s="153"/>
      <c r="F10" s="152"/>
      <c r="G10" s="154"/>
    </row>
    <row r="11" ht="12" customHeight="1" spans="2:7">
      <c r="B11" s="152"/>
      <c r="C11" s="155" t="s">
        <v>274</v>
      </c>
      <c r="D11" s="156" t="s">
        <v>275</v>
      </c>
      <c r="E11" s="157">
        <v>75</v>
      </c>
      <c r="F11" s="158"/>
      <c r="G11" s="154"/>
    </row>
    <row r="12" ht="12" customHeight="1" spans="2:7">
      <c r="B12" s="152"/>
      <c r="C12" s="155" t="s">
        <v>276</v>
      </c>
      <c r="D12" s="156" t="s">
        <v>277</v>
      </c>
      <c r="E12" s="157">
        <v>93.69</v>
      </c>
      <c r="F12" s="158"/>
      <c r="G12" s="154"/>
    </row>
    <row r="13" ht="12" customHeight="1" spans="3:6">
      <c r="C13" s="155" t="s">
        <v>278</v>
      </c>
      <c r="D13" s="156" t="s">
        <v>279</v>
      </c>
      <c r="E13" s="159">
        <f>E78</f>
        <v>0.0054</v>
      </c>
      <c r="F13" s="158"/>
    </row>
    <row r="14" ht="12" customHeight="1" spans="3:6">
      <c r="C14" s="155" t="s">
        <v>280</v>
      </c>
      <c r="D14" s="156" t="s">
        <v>281</v>
      </c>
      <c r="E14" s="157">
        <v>9</v>
      </c>
      <c r="F14" s="158"/>
    </row>
    <row r="15" ht="12" customHeight="1" spans="3:6">
      <c r="C15" s="155" t="s">
        <v>282</v>
      </c>
      <c r="D15" s="156" t="s">
        <v>283</v>
      </c>
      <c r="E15" s="157">
        <v>105.65</v>
      </c>
      <c r="F15" s="158"/>
    </row>
    <row r="16" ht="12" customHeight="1" spans="3:6">
      <c r="C16" s="155" t="s">
        <v>284</v>
      </c>
      <c r="D16" s="156" t="s">
        <v>283</v>
      </c>
      <c r="E16" s="157">
        <v>68.13</v>
      </c>
      <c r="F16" s="158"/>
    </row>
    <row r="17" ht="12" customHeight="1" spans="3:6">
      <c r="C17" s="155" t="s">
        <v>285</v>
      </c>
      <c r="D17" s="156" t="s">
        <v>286</v>
      </c>
      <c r="E17" s="157">
        <v>2.5</v>
      </c>
      <c r="F17" s="158"/>
    </row>
    <row r="18" ht="12" customHeight="1" spans="3:6">
      <c r="C18" s="155" t="s">
        <v>287</v>
      </c>
      <c r="D18" s="156" t="s">
        <v>286</v>
      </c>
      <c r="E18" s="157">
        <v>4.5</v>
      </c>
      <c r="F18" s="158"/>
    </row>
    <row r="19" ht="6" customHeight="1"/>
    <row r="20" ht="12" customHeight="1" spans="3:5">
      <c r="C20" s="153" t="s">
        <v>288</v>
      </c>
      <c r="D20" s="153"/>
      <c r="E20" s="160"/>
    </row>
    <row r="21" ht="12" customHeight="1" spans="3:5">
      <c r="C21" s="161" t="s">
        <v>289</v>
      </c>
      <c r="D21" s="161" t="s">
        <v>290</v>
      </c>
      <c r="E21" s="162"/>
    </row>
    <row r="22" ht="12" customHeight="1" spans="3:5">
      <c r="C22" s="155" t="str">
        <f>insumos!C32</f>
        <v>Veículo 1.0, 4 Portas com Ar Condicionado, Direção Hidráulica e Trio Elétrico</v>
      </c>
      <c r="D22" s="156" t="s">
        <v>291</v>
      </c>
      <c r="E22" s="135"/>
    </row>
    <row r="23" ht="6" customHeight="1"/>
    <row r="24" ht="12" customHeight="1" spans="3:5">
      <c r="C24" s="153" t="s">
        <v>292</v>
      </c>
      <c r="D24" s="153"/>
      <c r="E24" s="153"/>
    </row>
    <row r="25" ht="12" customHeight="1" spans="3:5">
      <c r="C25" s="155" t="s">
        <v>293</v>
      </c>
      <c r="D25" s="156" t="s">
        <v>294</v>
      </c>
      <c r="E25" s="163">
        <v>100</v>
      </c>
    </row>
    <row r="26" ht="12" customHeight="1" spans="3:5">
      <c r="C26" s="155" t="s">
        <v>295</v>
      </c>
      <c r="D26" s="156" t="s">
        <v>296</v>
      </c>
      <c r="E26" s="163">
        <v>25.16</v>
      </c>
    </row>
    <row r="27" ht="12" customHeight="1" spans="3:5">
      <c r="C27" s="155" t="s">
        <v>297</v>
      </c>
      <c r="D27" s="156" t="s">
        <v>298</v>
      </c>
      <c r="E27" s="163">
        <v>2516</v>
      </c>
    </row>
    <row r="28" ht="12" customHeight="1" spans="3:5">
      <c r="C28" s="155" t="s">
        <v>299</v>
      </c>
      <c r="D28" s="156" t="s">
        <v>300</v>
      </c>
      <c r="E28" s="163">
        <v>150000</v>
      </c>
    </row>
    <row r="29" ht="6" customHeight="1"/>
    <row r="30" ht="12" customHeight="1" spans="3:5">
      <c r="C30" s="153" t="s">
        <v>301</v>
      </c>
      <c r="D30" s="153"/>
      <c r="E30" s="153"/>
    </row>
    <row r="31" ht="12" customHeight="1" spans="3:5">
      <c r="C31" s="155" t="s">
        <v>302</v>
      </c>
      <c r="D31" s="156" t="s">
        <v>300</v>
      </c>
      <c r="E31" s="163">
        <f>E27</f>
        <v>2516</v>
      </c>
    </row>
    <row r="32" ht="12" customHeight="1" spans="3:5">
      <c r="C32" s="155" t="s">
        <v>303</v>
      </c>
      <c r="D32" s="156" t="s">
        <v>304</v>
      </c>
      <c r="E32" s="163">
        <v>7</v>
      </c>
    </row>
    <row r="33" ht="12" customHeight="1" spans="3:5">
      <c r="C33" s="155" t="s">
        <v>305</v>
      </c>
      <c r="D33" s="156" t="s">
        <v>306</v>
      </c>
      <c r="E33" s="163">
        <f>E31/E32</f>
        <v>359.428571428571</v>
      </c>
    </row>
    <row r="34" ht="12" customHeight="1" spans="3:5">
      <c r="C34" s="155" t="s">
        <v>307</v>
      </c>
      <c r="D34" s="156" t="s">
        <v>308</v>
      </c>
      <c r="E34" s="163">
        <f>insumos!E23</f>
        <v>2.85</v>
      </c>
    </row>
    <row r="35" ht="12" customHeight="1" spans="3:5">
      <c r="C35" s="164" t="s">
        <v>309</v>
      </c>
      <c r="D35" s="165" t="s">
        <v>310</v>
      </c>
      <c r="E35" s="166">
        <f>E33*E34</f>
        <v>1024.37142857143</v>
      </c>
    </row>
    <row r="36" ht="6" customHeight="1"/>
    <row r="37" ht="12" customHeight="1" spans="3:5">
      <c r="C37" s="153" t="s">
        <v>311</v>
      </c>
      <c r="D37" s="153"/>
      <c r="E37" s="153"/>
    </row>
    <row r="38" ht="12" customHeight="1" spans="3:5">
      <c r="C38" s="155" t="s">
        <v>312</v>
      </c>
      <c r="D38" s="156" t="s">
        <v>281</v>
      </c>
      <c r="E38" s="163">
        <f>E11</f>
        <v>75</v>
      </c>
    </row>
    <row r="39" ht="12" customHeight="1" spans="3:5">
      <c r="C39" s="155" t="s">
        <v>313</v>
      </c>
      <c r="D39" s="156" t="s">
        <v>314</v>
      </c>
      <c r="E39" s="163">
        <f>insumos!E$32</f>
        <v>25014</v>
      </c>
    </row>
    <row r="40" ht="12" customHeight="1" spans="3:5">
      <c r="C40" s="155" t="s">
        <v>299</v>
      </c>
      <c r="D40" s="156" t="s">
        <v>315</v>
      </c>
      <c r="E40" s="163">
        <v>60</v>
      </c>
    </row>
    <row r="41" ht="12" customHeight="1" spans="3:5">
      <c r="C41" s="164" t="s">
        <v>316</v>
      </c>
      <c r="D41" s="165" t="s">
        <v>310</v>
      </c>
      <c r="E41" s="166">
        <f>(E38/100*E39)/E40</f>
        <v>312.675</v>
      </c>
    </row>
    <row r="42" ht="6" customHeight="1"/>
    <row r="43" ht="12" customHeight="1" spans="3:5">
      <c r="C43" s="153" t="s">
        <v>317</v>
      </c>
      <c r="D43" s="153"/>
      <c r="E43" s="153"/>
    </row>
    <row r="44" ht="12" customHeight="1" spans="3:5">
      <c r="C44" s="155" t="s">
        <v>318</v>
      </c>
      <c r="D44" s="167" t="s">
        <v>310</v>
      </c>
      <c r="E44" s="163">
        <f>ROUND(insumos!E$24*7*E27/5000,2)</f>
        <v>50.02</v>
      </c>
    </row>
    <row r="45" ht="12" customHeight="1" spans="3:5">
      <c r="C45" s="155" t="s">
        <v>319</v>
      </c>
      <c r="D45" s="167" t="s">
        <v>310</v>
      </c>
      <c r="E45" s="163">
        <f>ROUND(insumos!E$25*2*E27/3000,2)</f>
        <v>26.17</v>
      </c>
    </row>
    <row r="46" ht="12" customHeight="1" spans="3:5">
      <c r="C46" s="155" t="s">
        <v>320</v>
      </c>
      <c r="D46" s="167" t="s">
        <v>310</v>
      </c>
      <c r="E46" s="163">
        <f>ROUND(insumos!E$26*1*E27/3000,2)</f>
        <v>12.22</v>
      </c>
    </row>
    <row r="47" ht="12" customHeight="1" spans="3:5">
      <c r="C47" s="155" t="s">
        <v>321</v>
      </c>
      <c r="D47" s="167" t="s">
        <v>310</v>
      </c>
      <c r="E47" s="163">
        <v>17.56</v>
      </c>
    </row>
    <row r="48" ht="12" customHeight="1" spans="3:5">
      <c r="C48" s="155" t="s">
        <v>322</v>
      </c>
      <c r="D48" s="167" t="s">
        <v>310</v>
      </c>
      <c r="E48" s="163">
        <f>ROUND(insumos!E$28*4.33,2)</f>
        <v>129.9</v>
      </c>
    </row>
    <row r="49" ht="12" customHeight="1" spans="3:5">
      <c r="C49" s="155" t="s">
        <v>323</v>
      </c>
      <c r="D49" s="167" t="s">
        <v>310</v>
      </c>
      <c r="E49" s="163">
        <f>ROUND(15*SUM(E44:E47)/100,2)</f>
        <v>15.9</v>
      </c>
    </row>
    <row r="50" ht="12" customHeight="1" spans="3:5">
      <c r="C50" s="164" t="s">
        <v>324</v>
      </c>
      <c r="D50" s="165" t="s">
        <v>310</v>
      </c>
      <c r="E50" s="166">
        <f>SUM(E44:E49)</f>
        <v>251.77</v>
      </c>
    </row>
    <row r="51" ht="6" customHeight="1"/>
    <row r="52" ht="12" customHeight="1" spans="3:5">
      <c r="C52" s="153" t="s">
        <v>325</v>
      </c>
      <c r="D52" s="153"/>
      <c r="E52" s="153"/>
    </row>
    <row r="53" ht="12" customHeight="1" spans="3:5">
      <c r="C53" s="155" t="s">
        <v>326</v>
      </c>
      <c r="D53" s="156" t="s">
        <v>327</v>
      </c>
      <c r="E53" s="163">
        <v>4</v>
      </c>
    </row>
    <row r="54" ht="12" customHeight="1" spans="3:5">
      <c r="C54" s="155" t="s">
        <v>328</v>
      </c>
      <c r="D54" s="156" t="s">
        <v>314</v>
      </c>
      <c r="E54" s="163">
        <f>insumos!E29</f>
        <v>220.17</v>
      </c>
    </row>
    <row r="55" ht="12" customHeight="1" spans="3:5">
      <c r="C55" s="155" t="s">
        <v>329</v>
      </c>
      <c r="D55" s="156" t="s">
        <v>298</v>
      </c>
      <c r="E55" s="163">
        <f>E27</f>
        <v>2516</v>
      </c>
    </row>
    <row r="56" ht="12" customHeight="1" spans="3:5">
      <c r="C56" s="155" t="s">
        <v>330</v>
      </c>
      <c r="D56" s="167" t="s">
        <v>298</v>
      </c>
      <c r="E56" s="163">
        <v>30000</v>
      </c>
    </row>
    <row r="57" ht="12" customHeight="1" spans="3:5">
      <c r="C57" s="164" t="s">
        <v>331</v>
      </c>
      <c r="D57" s="165" t="s">
        <v>310</v>
      </c>
      <c r="E57" s="166">
        <f>ROUND(E53*E54*E55/E56,2)</f>
        <v>73.86</v>
      </c>
    </row>
    <row r="58" ht="6" customHeight="1"/>
    <row r="59" ht="12" customHeight="1" spans="3:5">
      <c r="C59" s="153" t="s">
        <v>332</v>
      </c>
      <c r="D59" s="153"/>
      <c r="E59" s="153"/>
    </row>
    <row r="60" ht="12" customHeight="1" spans="3:5">
      <c r="C60" s="155" t="s">
        <v>313</v>
      </c>
      <c r="D60" s="156" t="s">
        <v>314</v>
      </c>
      <c r="E60" s="163">
        <f>insumos!E$32</f>
        <v>25014</v>
      </c>
    </row>
    <row r="61" ht="12" customHeight="1" spans="3:7">
      <c r="C61" s="155" t="s">
        <v>285</v>
      </c>
      <c r="D61" s="167" t="s">
        <v>310</v>
      </c>
      <c r="E61" s="163">
        <f>ROUND(E17/100*E60/12,2)</f>
        <v>52.11</v>
      </c>
      <c r="F61" s="168"/>
      <c r="G61" s="169"/>
    </row>
    <row r="62" ht="12" customHeight="1" spans="3:7">
      <c r="C62" s="155" t="s">
        <v>282</v>
      </c>
      <c r="D62" s="167" t="s">
        <v>310</v>
      </c>
      <c r="E62" s="163">
        <f>ROUND(E15/12,2)</f>
        <v>8.8</v>
      </c>
      <c r="F62" s="168"/>
      <c r="G62" s="169"/>
    </row>
    <row r="63" ht="12" customHeight="1" spans="3:7">
      <c r="C63" s="155" t="s">
        <v>333</v>
      </c>
      <c r="D63" s="167" t="s">
        <v>310</v>
      </c>
      <c r="E63" s="163">
        <f>ROUND(E16/12,2)</f>
        <v>5.68</v>
      </c>
      <c r="F63" s="168"/>
      <c r="G63" s="169"/>
    </row>
    <row r="64" ht="12" customHeight="1" spans="3:7">
      <c r="C64" s="155" t="s">
        <v>287</v>
      </c>
      <c r="D64" s="167" t="s">
        <v>310</v>
      </c>
      <c r="E64" s="163">
        <f>ROUND(E18/100*E60/12,2)</f>
        <v>93.8</v>
      </c>
      <c r="F64" s="168"/>
      <c r="G64" s="169"/>
    </row>
    <row r="65" ht="12" customHeight="1" spans="3:7">
      <c r="C65" s="164" t="s">
        <v>334</v>
      </c>
      <c r="D65" s="165" t="s">
        <v>310</v>
      </c>
      <c r="E65" s="166">
        <f>SUM(E61:E64)</f>
        <v>160.39</v>
      </c>
      <c r="F65" s="168"/>
      <c r="G65" s="169"/>
    </row>
    <row r="66" ht="6" customHeight="1"/>
    <row r="67" ht="12" customHeight="1" spans="3:7">
      <c r="C67" s="153" t="s">
        <v>335</v>
      </c>
      <c r="D67" s="153"/>
      <c r="E67" s="153"/>
      <c r="F67" s="168"/>
      <c r="G67" s="169"/>
    </row>
    <row r="68" ht="12" customHeight="1" spans="3:7">
      <c r="C68" s="155" t="s">
        <v>336</v>
      </c>
      <c r="D68" s="156" t="s">
        <v>314</v>
      </c>
      <c r="E68" s="163">
        <f>insumos!E$32</f>
        <v>25014</v>
      </c>
      <c r="F68" s="168"/>
      <c r="G68" s="169"/>
    </row>
    <row r="69" ht="12" customHeight="1" spans="3:7">
      <c r="C69" s="155" t="s">
        <v>337</v>
      </c>
      <c r="D69" s="167" t="s">
        <v>281</v>
      </c>
      <c r="E69" s="163">
        <f>100-E12</f>
        <v>6.31</v>
      </c>
      <c r="F69" s="168"/>
      <c r="G69" s="169"/>
    </row>
    <row r="70" ht="12" customHeight="1" spans="3:7">
      <c r="C70" s="155" t="s">
        <v>338</v>
      </c>
      <c r="D70" s="167" t="s">
        <v>315</v>
      </c>
      <c r="E70" s="163">
        <v>12</v>
      </c>
      <c r="F70" s="168"/>
      <c r="G70" s="169"/>
    </row>
    <row r="71" ht="12" customHeight="1" spans="3:7">
      <c r="C71" s="164" t="s">
        <v>339</v>
      </c>
      <c r="D71" s="165" t="s">
        <v>310</v>
      </c>
      <c r="E71" s="166">
        <f>ROUND((E68*E69/100)/E70,2)</f>
        <v>131.53</v>
      </c>
      <c r="F71" s="168"/>
      <c r="G71" s="169"/>
    </row>
    <row r="72" ht="6" customHeight="1"/>
    <row r="73" ht="12" customHeight="1" spans="3:7">
      <c r="C73" s="153" t="s">
        <v>340</v>
      </c>
      <c r="D73" s="153"/>
      <c r="E73" s="153"/>
      <c r="F73" s="168"/>
      <c r="G73" s="169"/>
    </row>
    <row r="74" ht="12" customHeight="1" spans="3:7">
      <c r="C74" s="155" t="s">
        <v>341</v>
      </c>
      <c r="D74" s="156" t="s">
        <v>314</v>
      </c>
      <c r="E74" s="163">
        <f>insumos!E$32</f>
        <v>25014</v>
      </c>
      <c r="F74" s="168"/>
      <c r="G74" s="169"/>
    </row>
    <row r="75" ht="12" customHeight="1" spans="3:7">
      <c r="C75" s="155" t="s">
        <v>342</v>
      </c>
      <c r="D75" s="167" t="s">
        <v>343</v>
      </c>
      <c r="E75" s="163">
        <v>5</v>
      </c>
      <c r="F75" s="168"/>
      <c r="G75" s="169"/>
    </row>
    <row r="76" ht="12" customHeight="1" spans="3:7">
      <c r="C76" s="155" t="s">
        <v>344</v>
      </c>
      <c r="D76" s="167" t="s">
        <v>281</v>
      </c>
      <c r="E76" s="163">
        <v>30</v>
      </c>
      <c r="F76" s="168"/>
      <c r="G76" s="169"/>
    </row>
    <row r="77" ht="12" customHeight="1" spans="3:7">
      <c r="C77" s="155" t="s">
        <v>345</v>
      </c>
      <c r="D77" s="167" t="s">
        <v>346</v>
      </c>
      <c r="E77" s="163">
        <f>E14</f>
        <v>9</v>
      </c>
      <c r="F77" s="168"/>
      <c r="G77" s="169"/>
    </row>
    <row r="78" ht="12" customHeight="1" spans="3:7">
      <c r="C78" s="155" t="s">
        <v>347</v>
      </c>
      <c r="D78" s="167" t="s">
        <v>279</v>
      </c>
      <c r="E78" s="170">
        <f>(2+(E75-1)*(E76/100+1))/(24*E75)*(E77/100)</f>
        <v>0.0054</v>
      </c>
      <c r="F78" s="168"/>
      <c r="G78" s="169"/>
    </row>
    <row r="79" ht="12" customHeight="1" spans="3:7">
      <c r="C79" s="164" t="s">
        <v>348</v>
      </c>
      <c r="D79" s="165" t="s">
        <v>310</v>
      </c>
      <c r="E79" s="166">
        <f>ROUND(E74*E78,2)</f>
        <v>135.08</v>
      </c>
      <c r="F79" s="168"/>
      <c r="G79" s="169"/>
    </row>
    <row r="80" ht="6" customHeight="1"/>
    <row r="81" ht="6" customHeight="1"/>
    <row r="82" spans="3:3">
      <c r="C82" s="171" t="s">
        <v>349</v>
      </c>
    </row>
    <row r="83" ht="36" spans="3:7">
      <c r="C83" s="172" t="s">
        <v>266</v>
      </c>
      <c r="D83" s="172" t="s">
        <v>5</v>
      </c>
      <c r="E83" s="172" t="s">
        <v>6</v>
      </c>
      <c r="F83" s="172" t="s">
        <v>267</v>
      </c>
      <c r="G83" s="172" t="s">
        <v>8</v>
      </c>
    </row>
    <row r="84" ht="12" customHeight="1" spans="3:7">
      <c r="C84" s="173" t="s">
        <v>350</v>
      </c>
      <c r="D84" s="173"/>
      <c r="E84" s="173"/>
      <c r="F84" s="173"/>
      <c r="G84" s="173"/>
    </row>
    <row r="85" spans="3:7">
      <c r="C85" s="174" t="s">
        <v>351</v>
      </c>
      <c r="D85" s="167" t="s">
        <v>310</v>
      </c>
      <c r="E85" s="156">
        <v>1</v>
      </c>
      <c r="F85" s="175">
        <f>E35</f>
        <v>1024.37142857143</v>
      </c>
      <c r="G85" s="176">
        <f>E85*F85</f>
        <v>1024.37142857143</v>
      </c>
    </row>
    <row r="86" ht="12" customHeight="1" spans="3:7">
      <c r="C86" s="174" t="str">
        <f>C50</f>
        <v>Custo Mensal de Lavagem e Lubrificação</v>
      </c>
      <c r="D86" s="167" t="s">
        <v>310</v>
      </c>
      <c r="E86" s="156">
        <v>1</v>
      </c>
      <c r="F86" s="175">
        <f>E50</f>
        <v>251.77</v>
      </c>
      <c r="G86" s="176">
        <f>E86*F86</f>
        <v>251.77</v>
      </c>
    </row>
    <row r="87" ht="12" customHeight="1" spans="3:7">
      <c r="C87" s="177" t="str">
        <f>C57</f>
        <v>Custo Mensal com Pneus</v>
      </c>
      <c r="D87" s="167" t="s">
        <v>310</v>
      </c>
      <c r="E87" s="156">
        <v>1</v>
      </c>
      <c r="F87" s="175">
        <f>E57</f>
        <v>73.86</v>
      </c>
      <c r="G87" s="176">
        <f>E87*F87</f>
        <v>73.86</v>
      </c>
    </row>
    <row r="88" ht="12" customHeight="1" spans="3:7">
      <c r="C88" s="161" t="s">
        <v>352</v>
      </c>
      <c r="D88" s="161"/>
      <c r="E88" s="161"/>
      <c r="F88" s="161"/>
      <c r="G88" s="178">
        <f>SUM(G85:G87)</f>
        <v>1350.00142857143</v>
      </c>
    </row>
    <row r="89" ht="12" customHeight="1" spans="3:7">
      <c r="C89" s="173" t="s">
        <v>353</v>
      </c>
      <c r="D89" s="173"/>
      <c r="E89" s="173"/>
      <c r="F89" s="173"/>
      <c r="G89" s="173"/>
    </row>
    <row r="90" ht="12" customHeight="1" spans="3:7">
      <c r="C90" s="174" t="str">
        <f>C41</f>
        <v>Custo Mensal de Manutenção</v>
      </c>
      <c r="D90" s="167" t="s">
        <v>310</v>
      </c>
      <c r="E90" s="156">
        <v>1</v>
      </c>
      <c r="F90" s="175">
        <f>E41</f>
        <v>312.675</v>
      </c>
      <c r="G90" s="176">
        <f>E90*F90</f>
        <v>312.675</v>
      </c>
    </row>
    <row r="91" ht="12" customHeight="1" spans="3:7">
      <c r="C91" s="177" t="str">
        <f>C65</f>
        <v>Custo Mensal com Licenciamento do Veículo</v>
      </c>
      <c r="D91" s="167" t="s">
        <v>310</v>
      </c>
      <c r="E91" s="156">
        <v>1</v>
      </c>
      <c r="F91" s="175">
        <f>E65</f>
        <v>160.39</v>
      </c>
      <c r="G91" s="176">
        <f>E91*F91</f>
        <v>160.39</v>
      </c>
    </row>
    <row r="92" ht="12" customHeight="1" spans="3:7">
      <c r="C92" s="177" t="s">
        <v>354</v>
      </c>
      <c r="D92" s="167" t="s">
        <v>310</v>
      </c>
      <c r="E92" s="156">
        <v>1</v>
      </c>
      <c r="F92" s="175">
        <f>insumos!E30</f>
        <v>81.33</v>
      </c>
      <c r="G92" s="176">
        <f>E92*F92</f>
        <v>81.33</v>
      </c>
    </row>
    <row r="93" ht="12" customHeight="1" spans="3:7">
      <c r="C93" s="161" t="s">
        <v>355</v>
      </c>
      <c r="D93" s="161"/>
      <c r="E93" s="161"/>
      <c r="F93" s="161"/>
      <c r="G93" s="178">
        <f>SUM(G90:G92)</f>
        <v>554.395</v>
      </c>
    </row>
    <row r="94" ht="12" customHeight="1" spans="3:7">
      <c r="C94" s="173" t="s">
        <v>356</v>
      </c>
      <c r="D94" s="173"/>
      <c r="E94" s="173"/>
      <c r="F94" s="173"/>
      <c r="G94" s="173"/>
    </row>
    <row r="95" ht="12" customHeight="1" spans="3:7">
      <c r="C95" s="174" t="s">
        <v>357</v>
      </c>
      <c r="D95" s="167" t="s">
        <v>281</v>
      </c>
      <c r="E95" s="156">
        <v>10</v>
      </c>
      <c r="F95" s="175">
        <f>G93</f>
        <v>554.395</v>
      </c>
      <c r="G95" s="176">
        <f>E95*F95/100</f>
        <v>55.4395</v>
      </c>
    </row>
    <row r="96" ht="12" customHeight="1" spans="3:7">
      <c r="C96" s="161" t="s">
        <v>358</v>
      </c>
      <c r="D96" s="161"/>
      <c r="E96" s="161"/>
      <c r="F96" s="161"/>
      <c r="G96" s="178">
        <f>SUM(G95)</f>
        <v>55.4395</v>
      </c>
    </row>
    <row r="97" spans="3:7">
      <c r="C97" s="179" t="s">
        <v>359</v>
      </c>
      <c r="D97" s="179"/>
      <c r="E97" s="179"/>
      <c r="F97" s="179"/>
      <c r="G97" s="180">
        <f>G88+G93+G95</f>
        <v>1959.83592857143</v>
      </c>
    </row>
  </sheetData>
  <mergeCells count="20">
    <mergeCell ref="B1:G1"/>
    <mergeCell ref="B2:G2"/>
    <mergeCell ref="B7:F7"/>
    <mergeCell ref="C10:E10"/>
    <mergeCell ref="C20:D20"/>
    <mergeCell ref="C24:E24"/>
    <mergeCell ref="C30:E30"/>
    <mergeCell ref="C37:E37"/>
    <mergeCell ref="C43:E43"/>
    <mergeCell ref="C52:E52"/>
    <mergeCell ref="C59:E59"/>
    <mergeCell ref="C67:E67"/>
    <mergeCell ref="C73:E73"/>
    <mergeCell ref="C84:G84"/>
    <mergeCell ref="C88:F88"/>
    <mergeCell ref="C89:G89"/>
    <mergeCell ref="C93:F93"/>
    <mergeCell ref="C94:G94"/>
    <mergeCell ref="C96:F96"/>
    <mergeCell ref="C97:F97"/>
  </mergeCells>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H37"/>
  <sheetViews>
    <sheetView showGridLines="0" view="pageBreakPreview" zoomScale="75" zoomScaleNormal="100" workbookViewId="0">
      <selection activeCell="C44" sqref="C44"/>
    </sheetView>
  </sheetViews>
  <sheetFormatPr defaultColWidth="9" defaultRowHeight="15" outlineLevelCol="7"/>
  <cols>
    <col min="1" max="1" width="2.71428571428571" style="84" customWidth="1"/>
    <col min="2" max="2" width="10.5714285714286" style="84" customWidth="1"/>
    <col min="3" max="3" width="90.4285714285714" style="84" customWidth="1"/>
    <col min="4" max="4" width="14.1428571428571" style="84" customWidth="1"/>
    <col min="5" max="5" width="21.2857142857143" style="84" customWidth="1"/>
    <col min="6" max="6" width="2.71428571428571" style="84" customWidth="1"/>
    <col min="7" max="1025" width="9.14285714285714" style="84" customWidth="1"/>
  </cols>
  <sheetData>
    <row r="1" customHeight="1" spans="2:5">
      <c r="B1" s="103" t="s">
        <v>360</v>
      </c>
      <c r="C1" s="103"/>
      <c r="D1" s="103"/>
      <c r="E1" s="103"/>
    </row>
    <row r="2" ht="14.25" customHeight="1" spans="2:5">
      <c r="B2" s="103"/>
      <c r="C2" s="103"/>
      <c r="D2" s="103"/>
      <c r="E2" s="103"/>
    </row>
    <row r="3" ht="14.25" customHeight="1" spans="2:5">
      <c r="B3" s="103"/>
      <c r="C3" s="103"/>
      <c r="D3" s="103"/>
      <c r="E3" s="103"/>
    </row>
    <row r="4" ht="18" customHeight="1" spans="2:5">
      <c r="B4" s="104" t="s">
        <v>361</v>
      </c>
      <c r="C4" s="104"/>
      <c r="D4" s="104"/>
      <c r="E4" s="104"/>
    </row>
    <row r="5" ht="18" customHeight="1" spans="2:5">
      <c r="B5" s="105" t="s">
        <v>2</v>
      </c>
      <c r="C5" s="106" t="s">
        <v>4</v>
      </c>
      <c r="D5" s="106" t="s">
        <v>5</v>
      </c>
      <c r="E5" s="107" t="s">
        <v>362</v>
      </c>
    </row>
    <row r="6" ht="18" customHeight="1" spans="2:5">
      <c r="B6" s="108" t="s">
        <v>363</v>
      </c>
      <c r="C6" s="108"/>
      <c r="D6" s="108"/>
      <c r="E6" s="108"/>
    </row>
    <row r="7" ht="18" customHeight="1" spans="2:5">
      <c r="B7" s="109" t="s">
        <v>364</v>
      </c>
      <c r="C7" s="110" t="s">
        <v>365</v>
      </c>
      <c r="D7" s="111" t="s">
        <v>366</v>
      </c>
      <c r="E7" s="112">
        <f>5*678</f>
        <v>3390</v>
      </c>
    </row>
    <row r="8" ht="18" customHeight="1" spans="2:5">
      <c r="B8" s="109" t="s">
        <v>367</v>
      </c>
      <c r="C8" s="110" t="s">
        <v>368</v>
      </c>
      <c r="D8" s="111" t="s">
        <v>366</v>
      </c>
      <c r="E8" s="112">
        <f>1.5*678</f>
        <v>1017</v>
      </c>
    </row>
    <row r="9" ht="18" customHeight="1" spans="2:5">
      <c r="B9" s="109" t="s">
        <v>369</v>
      </c>
      <c r="C9" s="110" t="s">
        <v>370</v>
      </c>
      <c r="D9" s="111" t="s">
        <v>366</v>
      </c>
      <c r="E9" s="112">
        <f>2*678</f>
        <v>1356</v>
      </c>
    </row>
    <row r="10" ht="18" customHeight="1" spans="2:5">
      <c r="B10" s="109" t="s">
        <v>371</v>
      </c>
      <c r="C10" s="110" t="s">
        <v>372</v>
      </c>
      <c r="D10" s="111" t="s">
        <v>366</v>
      </c>
      <c r="E10" s="113">
        <v>946.43</v>
      </c>
    </row>
    <row r="11" ht="18" customHeight="1" spans="2:5">
      <c r="B11" s="109" t="s">
        <v>373</v>
      </c>
      <c r="C11" s="110" t="s">
        <v>374</v>
      </c>
      <c r="D11" s="111" t="s">
        <v>366</v>
      </c>
      <c r="E11" s="113">
        <v>678</v>
      </c>
    </row>
    <row r="12" ht="18" customHeight="1" spans="2:5">
      <c r="B12" s="108" t="s">
        <v>375</v>
      </c>
      <c r="C12" s="108"/>
      <c r="D12" s="108"/>
      <c r="E12" s="108"/>
    </row>
    <row r="13" ht="14.25" customHeight="1" spans="2:5">
      <c r="B13" s="114" t="s">
        <v>376</v>
      </c>
      <c r="C13" s="115" t="s">
        <v>377</v>
      </c>
      <c r="D13" s="116" t="s">
        <v>281</v>
      </c>
      <c r="E13" s="117" t="e">
        <f>#REF!</f>
        <v>#REF!</v>
      </c>
    </row>
    <row r="14" ht="18" customHeight="1" spans="2:5">
      <c r="B14" s="108" t="s">
        <v>378</v>
      </c>
      <c r="C14" s="108"/>
      <c r="D14" s="108"/>
      <c r="E14" s="108"/>
    </row>
    <row r="15" ht="14.25" customHeight="1" spans="2:5">
      <c r="B15" s="114" t="s">
        <v>379</v>
      </c>
      <c r="C15" s="118" t="s">
        <v>380</v>
      </c>
      <c r="D15" s="119" t="s">
        <v>366</v>
      </c>
      <c r="E15" s="112">
        <f>ROUND((5.7*25.17)-(E9*0.06),2)</f>
        <v>62.11</v>
      </c>
    </row>
    <row r="16" ht="14.25" customHeight="1" spans="2:5">
      <c r="B16" s="114" t="s">
        <v>381</v>
      </c>
      <c r="C16" s="118" t="s">
        <v>382</v>
      </c>
      <c r="D16" s="119" t="s">
        <v>366</v>
      </c>
      <c r="E16" s="112">
        <f>ROUND((5.7*25.17)-(E8*0.06),2)</f>
        <v>82.45</v>
      </c>
    </row>
    <row r="17" ht="14.25" customHeight="1" spans="2:5">
      <c r="B17" s="114" t="s">
        <v>383</v>
      </c>
      <c r="C17" s="118" t="s">
        <v>384</v>
      </c>
      <c r="D17" s="119" t="s">
        <v>366</v>
      </c>
      <c r="E17" s="112">
        <f>ROUND((5.7*15)-(E10*0.06),2)</f>
        <v>28.71</v>
      </c>
    </row>
    <row r="18" ht="14.25" customHeight="1" spans="2:5">
      <c r="B18" s="120" t="s">
        <v>385</v>
      </c>
      <c r="C18" s="121" t="s">
        <v>386</v>
      </c>
      <c r="D18" s="122" t="s">
        <v>387</v>
      </c>
      <c r="E18" s="123">
        <v>10</v>
      </c>
    </row>
    <row r="19" customHeight="1" spans="2:5">
      <c r="B19" s="124"/>
      <c r="C19" s="124"/>
      <c r="D19" s="124"/>
      <c r="E19" s="124"/>
    </row>
    <row r="20" ht="18" customHeight="1" spans="2:5">
      <c r="B20" s="104" t="s">
        <v>388</v>
      </c>
      <c r="C20" s="104"/>
      <c r="D20" s="104"/>
      <c r="E20" s="104"/>
    </row>
    <row r="21" ht="18" customHeight="1" spans="2:5">
      <c r="B21" s="125" t="s">
        <v>2</v>
      </c>
      <c r="C21" s="126" t="s">
        <v>4</v>
      </c>
      <c r="D21" s="126" t="s">
        <v>5</v>
      </c>
      <c r="E21" s="107" t="s">
        <v>362</v>
      </c>
    </row>
    <row r="22" ht="18" customHeight="1" spans="2:5">
      <c r="B22" s="108" t="s">
        <v>389</v>
      </c>
      <c r="C22" s="108"/>
      <c r="D22" s="108"/>
      <c r="E22" s="108"/>
    </row>
    <row r="23" ht="14.25" customHeight="1" spans="2:5">
      <c r="B23" s="109" t="s">
        <v>390</v>
      </c>
      <c r="C23" s="115" t="s">
        <v>391</v>
      </c>
      <c r="D23" s="111" t="s">
        <v>392</v>
      </c>
      <c r="E23" s="113">
        <v>2.85</v>
      </c>
    </row>
    <row r="24" ht="14.25" customHeight="1" spans="2:5">
      <c r="B24" s="109" t="s">
        <v>393</v>
      </c>
      <c r="C24" s="115" t="s">
        <v>394</v>
      </c>
      <c r="D24" s="111" t="s">
        <v>392</v>
      </c>
      <c r="E24" s="127">
        <v>14.2</v>
      </c>
    </row>
    <row r="25" ht="14.25" customHeight="1" spans="2:5">
      <c r="B25" s="109" t="s">
        <v>395</v>
      </c>
      <c r="C25" s="115" t="s">
        <v>396</v>
      </c>
      <c r="D25" s="111" t="s">
        <v>392</v>
      </c>
      <c r="E25" s="127">
        <v>15.6</v>
      </c>
    </row>
    <row r="26" ht="14.25" customHeight="1" spans="2:5">
      <c r="B26" s="109" t="s">
        <v>397</v>
      </c>
      <c r="C26" s="115" t="s">
        <v>398</v>
      </c>
      <c r="D26" s="111" t="s">
        <v>392</v>
      </c>
      <c r="E26" s="127">
        <v>14.57</v>
      </c>
    </row>
    <row r="27" ht="14.25" customHeight="1" spans="2:5">
      <c r="B27" s="109" t="s">
        <v>399</v>
      </c>
      <c r="C27" s="115" t="s">
        <v>400</v>
      </c>
      <c r="D27" s="111" t="s">
        <v>401</v>
      </c>
      <c r="E27" s="127">
        <v>11.63</v>
      </c>
    </row>
    <row r="28" ht="14.25" customHeight="1" spans="2:5">
      <c r="B28" s="109" t="s">
        <v>402</v>
      </c>
      <c r="C28" s="115" t="s">
        <v>403</v>
      </c>
      <c r="D28" s="111" t="s">
        <v>404</v>
      </c>
      <c r="E28" s="127">
        <v>30</v>
      </c>
    </row>
    <row r="29" ht="14.25" customHeight="1" spans="2:5">
      <c r="B29" s="109" t="s">
        <v>405</v>
      </c>
      <c r="C29" s="115" t="s">
        <v>406</v>
      </c>
      <c r="D29" s="111" t="s">
        <v>407</v>
      </c>
      <c r="E29" s="127">
        <v>220.17</v>
      </c>
    </row>
    <row r="30" ht="14.25" customHeight="1" spans="2:5">
      <c r="B30" s="109" t="s">
        <v>408</v>
      </c>
      <c r="C30" s="115" t="s">
        <v>354</v>
      </c>
      <c r="D30" s="111" t="s">
        <v>404</v>
      </c>
      <c r="E30" s="127">
        <v>81.33</v>
      </c>
    </row>
    <row r="31" ht="18" customHeight="1" spans="2:8">
      <c r="B31" s="108" t="s">
        <v>409</v>
      </c>
      <c r="C31" s="108"/>
      <c r="D31" s="108"/>
      <c r="E31" s="108"/>
      <c r="G31" s="128"/>
      <c r="H31" s="129"/>
    </row>
    <row r="32" ht="15.75" spans="2:5">
      <c r="B32" s="130" t="s">
        <v>410</v>
      </c>
      <c r="C32" s="131" t="s">
        <v>411</v>
      </c>
      <c r="D32" s="132" t="s">
        <v>412</v>
      </c>
      <c r="E32" s="133">
        <v>25014</v>
      </c>
    </row>
    <row r="33" ht="14.25" customHeight="1" spans="2:8">
      <c r="B33" s="134"/>
      <c r="C33" s="134"/>
      <c r="D33" s="135"/>
      <c r="E33" s="136"/>
      <c r="G33" s="137"/>
      <c r="H33" s="129"/>
    </row>
    <row r="34" ht="18" customHeight="1" spans="2:5">
      <c r="B34" s="104" t="s">
        <v>413</v>
      </c>
      <c r="C34" s="104"/>
      <c r="D34" s="104"/>
      <c r="E34" s="104"/>
    </row>
    <row r="35" ht="18" customHeight="1" spans="2:5">
      <c r="B35" s="125" t="s">
        <v>2</v>
      </c>
      <c r="C35" s="126" t="s">
        <v>4</v>
      </c>
      <c r="D35" s="126" t="s">
        <v>5</v>
      </c>
      <c r="E35" s="138" t="s">
        <v>414</v>
      </c>
    </row>
    <row r="36" ht="18" customHeight="1" spans="2:5">
      <c r="B36" s="108" t="s">
        <v>415</v>
      </c>
      <c r="C36" s="108"/>
      <c r="D36" s="108"/>
      <c r="E36" s="108"/>
    </row>
    <row r="37" ht="14.25" customHeight="1" spans="2:5">
      <c r="B37" s="130" t="s">
        <v>416</v>
      </c>
      <c r="C37" s="131" t="s">
        <v>417</v>
      </c>
      <c r="D37" s="132" t="s">
        <v>281</v>
      </c>
      <c r="E37" s="139">
        <f>'demonstrativo BDI'!C24</f>
        <v>22.499</v>
      </c>
    </row>
  </sheetData>
  <mergeCells count="11">
    <mergeCell ref="B4:E4"/>
    <mergeCell ref="B6:E6"/>
    <mergeCell ref="B12:E12"/>
    <mergeCell ref="B14:E14"/>
    <mergeCell ref="B19:E19"/>
    <mergeCell ref="B20:E20"/>
    <mergeCell ref="B22:E22"/>
    <mergeCell ref="B31:E31"/>
    <mergeCell ref="B34:E34"/>
    <mergeCell ref="B36:E36"/>
    <mergeCell ref="B1:E3"/>
  </mergeCells>
  <printOptions horizontalCentered="1"/>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5"/>
  <sheetViews>
    <sheetView showGridLines="0" view="pageBreakPreview" zoomScale="75" zoomScaleNormal="100" topLeftCell="A4" workbookViewId="0">
      <selection activeCell="F22" sqref="F22"/>
    </sheetView>
  </sheetViews>
  <sheetFormatPr defaultColWidth="9" defaultRowHeight="15" outlineLevelCol="3"/>
  <cols>
    <col min="1" max="1" width="2.71428571428571" style="88" customWidth="1"/>
    <col min="2" max="2" width="55.7142857142857" style="88" customWidth="1"/>
    <col min="3" max="3" width="20.7142857142857" style="88" customWidth="1"/>
    <col min="4" max="4" width="2.71428571428571" style="88" customWidth="1"/>
    <col min="5" max="1025" width="10.7142857142857" style="88" customWidth="1"/>
  </cols>
  <sheetData>
    <row r="1" customHeight="1" spans="1:4">
      <c r="A1" s="89" t="s">
        <v>418</v>
      </c>
      <c r="B1" s="89"/>
      <c r="C1" s="89"/>
      <c r="D1" s="89"/>
    </row>
    <row r="2" customHeight="1" spans="1:4">
      <c r="A2" s="89"/>
      <c r="B2" s="89"/>
      <c r="C2" s="89"/>
      <c r="D2" s="89"/>
    </row>
    <row r="3" s="84" customFormat="1" ht="18.75" customHeight="1" spans="1:4">
      <c r="A3" s="89"/>
      <c r="B3" s="89"/>
      <c r="C3" s="89"/>
      <c r="D3" s="89"/>
    </row>
    <row r="4" ht="9.95" customHeight="1" spans="2:3">
      <c r="B4" s="90"/>
      <c r="C4" s="90"/>
    </row>
    <row r="5" s="85" customFormat="1" ht="30" customHeight="1" spans="2:3">
      <c r="B5" s="91" t="s">
        <v>4</v>
      </c>
      <c r="C5" s="92" t="s">
        <v>419</v>
      </c>
    </row>
    <row r="6" ht="30" customHeight="1" spans="1:3">
      <c r="A6" s="85"/>
      <c r="B6" s="91"/>
      <c r="C6" s="93" t="s">
        <v>420</v>
      </c>
    </row>
    <row r="7" s="86" customFormat="1" ht="18" customHeight="1" spans="2:3">
      <c r="B7" s="94" t="s">
        <v>421</v>
      </c>
      <c r="C7" s="94"/>
    </row>
    <row r="8" ht="18" customHeight="1" spans="1:3">
      <c r="A8" s="86"/>
      <c r="B8" s="95" t="s">
        <v>422</v>
      </c>
      <c r="C8" s="96">
        <v>2.5</v>
      </c>
    </row>
    <row r="9" ht="18" customHeight="1" spans="1:3">
      <c r="A9" s="86"/>
      <c r="B9" s="95" t="s">
        <v>423</v>
      </c>
      <c r="C9" s="97">
        <v>8.8</v>
      </c>
    </row>
    <row r="10" s="87" customFormat="1" ht="18" customHeight="1" spans="2:3">
      <c r="B10" s="98" t="s">
        <v>424</v>
      </c>
      <c r="C10" s="99">
        <f>SUM(C8:C9)</f>
        <v>11.3</v>
      </c>
    </row>
    <row r="11" ht="18" customHeight="1" spans="1:3">
      <c r="A11" s="87"/>
      <c r="B11" s="94" t="s">
        <v>425</v>
      </c>
      <c r="C11" s="94"/>
    </row>
    <row r="12" ht="18" customHeight="1" spans="1:3">
      <c r="A12" s="87"/>
      <c r="B12" s="95" t="s">
        <v>426</v>
      </c>
      <c r="C12" s="97">
        <v>0.5</v>
      </c>
    </row>
    <row r="13" ht="18" customHeight="1" spans="1:3">
      <c r="A13" s="87"/>
      <c r="B13" s="98" t="s">
        <v>427</v>
      </c>
      <c r="C13" s="99">
        <f>SUM(C12)</f>
        <v>0.5</v>
      </c>
    </row>
    <row r="14" ht="18" customHeight="1" spans="1:3">
      <c r="A14" s="87"/>
      <c r="B14" s="94" t="s">
        <v>428</v>
      </c>
      <c r="C14" s="94"/>
    </row>
    <row r="15" ht="18" customHeight="1" spans="1:3">
      <c r="A15" s="87"/>
      <c r="B15" s="95" t="s">
        <v>429</v>
      </c>
      <c r="C15" s="97">
        <v>0.24</v>
      </c>
    </row>
    <row r="16" ht="18" customHeight="1" spans="1:3">
      <c r="A16" s="87"/>
      <c r="B16" s="95" t="s">
        <v>430</v>
      </c>
      <c r="C16" s="97">
        <v>0.21</v>
      </c>
    </row>
    <row r="17" ht="18" customHeight="1" spans="1:3">
      <c r="A17" s="87"/>
      <c r="B17" s="95" t="s">
        <v>431</v>
      </c>
      <c r="C17" s="97">
        <v>0.78</v>
      </c>
    </row>
    <row r="18" ht="18" customHeight="1" spans="1:3">
      <c r="A18" s="87"/>
      <c r="B18" s="98" t="s">
        <v>432</v>
      </c>
      <c r="C18" s="99">
        <f>SUM(C15:C17)</f>
        <v>1.23</v>
      </c>
    </row>
    <row r="19" ht="18" customHeight="1" spans="1:3">
      <c r="A19" s="87"/>
      <c r="B19" s="94" t="s">
        <v>433</v>
      </c>
      <c r="C19" s="94"/>
    </row>
    <row r="20" ht="18" customHeight="1" spans="1:3">
      <c r="A20" s="87"/>
      <c r="B20" s="95" t="s">
        <v>434</v>
      </c>
      <c r="C20" s="100">
        <v>9.469</v>
      </c>
    </row>
    <row r="21" ht="18" customHeight="1" spans="1:3">
      <c r="A21" s="87"/>
      <c r="B21" s="95" t="s">
        <v>435</v>
      </c>
      <c r="C21" s="100"/>
    </row>
    <row r="22" s="86" customFormat="1" ht="18" customHeight="1" spans="2:3">
      <c r="B22" s="95" t="s">
        <v>436</v>
      </c>
      <c r="C22" s="100"/>
    </row>
    <row r="23" ht="18" customHeight="1" spans="1:3">
      <c r="A23" s="86"/>
      <c r="B23" s="98" t="s">
        <v>437</v>
      </c>
      <c r="C23" s="100"/>
    </row>
    <row r="24" ht="18" customHeight="1" spans="1:3">
      <c r="A24" s="86"/>
      <c r="B24" s="101" t="s">
        <v>238</v>
      </c>
      <c r="C24" s="102">
        <f>C10+C13+C18+C20</f>
        <v>22.499</v>
      </c>
    </row>
    <row r="25" ht="18.75" customHeight="1"/>
  </sheetData>
  <mergeCells count="8">
    <mergeCell ref="B4:C4"/>
    <mergeCell ref="B7:C7"/>
    <mergeCell ref="B11:C11"/>
    <mergeCell ref="B14:C14"/>
    <mergeCell ref="B19:C19"/>
    <mergeCell ref="B5:B6"/>
    <mergeCell ref="C20:C23"/>
    <mergeCell ref="A1:D3"/>
  </mergeCells>
  <pageMargins left="0.984027777777778" right="0.590277777777778" top="0.393055555555556" bottom="0.590277777777778" header="0.511805555555555" footer="0.511805555555555"/>
  <pageSetup paperSize="9" firstPageNumber="0" orientation="portrait"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92D050"/>
  </sheetPr>
  <dimension ref="A1:G35"/>
  <sheetViews>
    <sheetView view="pageBreakPreview" zoomScale="75" zoomScaleNormal="100" workbookViewId="0">
      <selection activeCell="I9" sqref="I9"/>
    </sheetView>
  </sheetViews>
  <sheetFormatPr defaultColWidth="9" defaultRowHeight="15" outlineLevelCol="6"/>
  <cols>
    <col min="1" max="1" width="12.4285714285714" style="3" customWidth="1"/>
    <col min="2" max="2" width="53" style="3" customWidth="1"/>
    <col min="3" max="3" width="19.5714285714286" style="63" customWidth="1"/>
    <col min="4" max="4" width="18.4285714285714" style="63" customWidth="1"/>
    <col min="5" max="1025" width="9.14285714285714" style="3" customWidth="1"/>
    <col min="1026" max="16384" width="9" style="53"/>
  </cols>
  <sheetData>
    <row r="1" ht="80.1" customHeight="1" spans="1:7">
      <c r="A1" s="5" t="s">
        <v>438</v>
      </c>
      <c r="B1" s="5"/>
      <c r="C1" s="5"/>
      <c r="D1" s="5"/>
      <c r="E1" s="28"/>
      <c r="F1" s="23"/>
      <c r="G1" s="24"/>
    </row>
    <row r="2" ht="27" customHeight="1" spans="1:7">
      <c r="A2" s="6" t="s">
        <v>439</v>
      </c>
      <c r="B2" s="6"/>
      <c r="C2" s="6"/>
      <c r="D2" s="6"/>
      <c r="E2" s="23"/>
      <c r="F2" s="23"/>
      <c r="G2" s="24"/>
    </row>
    <row r="3" ht="29.1" customHeight="1" spans="1:6">
      <c r="A3" s="7" t="s">
        <v>440</v>
      </c>
      <c r="B3" s="7"/>
      <c r="C3" s="7"/>
      <c r="D3" s="7"/>
      <c r="E3" s="25"/>
      <c r="F3" s="25"/>
    </row>
    <row r="4" ht="15.95" customHeight="1" spans="1:4">
      <c r="A4" s="79" t="s">
        <v>441</v>
      </c>
      <c r="B4" s="79"/>
      <c r="C4" s="79"/>
      <c r="D4" s="79"/>
    </row>
    <row r="5" s="1" customFormat="1" ht="39" customHeight="1" spans="1:4">
      <c r="A5" s="10" t="s">
        <v>442</v>
      </c>
      <c r="B5" s="9" t="s">
        <v>443</v>
      </c>
      <c r="C5" s="80" t="s">
        <v>444</v>
      </c>
      <c r="D5" s="80" t="s">
        <v>445</v>
      </c>
    </row>
    <row r="6" s="2" customFormat="1" ht="21" customHeight="1" spans="1:4">
      <c r="A6" s="11">
        <f>'001'!A181</f>
        <v>176</v>
      </c>
      <c r="B6" s="13" t="str">
        <f>'001'!A4</f>
        <v>BAIRRO: 001 - ALDEIA DOS CAMARÁS</v>
      </c>
      <c r="C6" s="81">
        <f>'001'!F182</f>
        <v>91477.5024</v>
      </c>
      <c r="D6" s="81">
        <f>'001'!H182</f>
        <v>546989.9634</v>
      </c>
    </row>
    <row r="7" ht="21" customHeight="1" spans="1:4">
      <c r="A7" s="11">
        <f>'002'!A61</f>
        <v>56</v>
      </c>
      <c r="B7" s="13" t="str">
        <f>'002'!A4</f>
        <v>BAIRRO: 002 - VILA DA FÁBRICA</v>
      </c>
      <c r="C7" s="81">
        <f>'002'!F62</f>
        <v>10903.562</v>
      </c>
      <c r="D7" s="81">
        <f>'002'!H62</f>
        <v>55402.472</v>
      </c>
    </row>
    <row r="8" ht="21" customHeight="1" spans="1:4">
      <c r="A8" s="11">
        <f>'003'!A96</f>
        <v>91</v>
      </c>
      <c r="B8" s="13" t="str">
        <f>'003'!A4</f>
        <v>BAIRRO: 003 - TABATINGA</v>
      </c>
      <c r="C8" s="81">
        <f>'003'!F97</f>
        <v>20801.96</v>
      </c>
      <c r="D8" s="81">
        <f>'003'!H97</f>
        <v>85580.511</v>
      </c>
    </row>
    <row r="9" ht="21" customHeight="1" spans="1:4">
      <c r="A9" s="11">
        <f>'004'!A132</f>
        <v>127</v>
      </c>
      <c r="B9" s="13" t="str">
        <f>'004'!A4</f>
        <v>BAIRRO: 004 - TIMBÍ</v>
      </c>
      <c r="C9" s="81">
        <f>'004'!F133</f>
        <v>38253</v>
      </c>
      <c r="D9" s="81">
        <f>'004'!H133</f>
        <v>212854.8</v>
      </c>
    </row>
    <row r="10" ht="21" customHeight="1" spans="1:4">
      <c r="A10" s="11">
        <f>'005'!A66</f>
        <v>61</v>
      </c>
      <c r="B10" s="13" t="str">
        <f>'005'!A4</f>
        <v>BAIRRO: 005 - BAIRRO DOS ESTADOS</v>
      </c>
      <c r="C10" s="81">
        <f>'005'!F67</f>
        <v>11426</v>
      </c>
      <c r="D10" s="81">
        <f>'005'!H67</f>
        <v>57817</v>
      </c>
    </row>
    <row r="11" ht="21" customHeight="1" spans="1:4">
      <c r="A11" s="11">
        <f>'006'!A119</f>
        <v>114</v>
      </c>
      <c r="B11" s="13" t="str">
        <f>'006'!A4</f>
        <v>BAIRRO: 006 - BAIRRO NOVO DO CARMELO</v>
      </c>
      <c r="C11" s="81">
        <f>'006'!F120</f>
        <v>35361</v>
      </c>
      <c r="D11" s="81">
        <f>'006'!H120</f>
        <v>229131.5</v>
      </c>
    </row>
    <row r="12" ht="21" customHeight="1" spans="1:4">
      <c r="A12" s="11">
        <f>'007'!A39</f>
        <v>34</v>
      </c>
      <c r="B12" s="13" t="str">
        <f>'007'!A4</f>
        <v>BAIRRO: 007 - JARDIM PRIMAVERA</v>
      </c>
      <c r="C12" s="81">
        <f>'007'!F40</f>
        <v>10998</v>
      </c>
      <c r="D12" s="81">
        <f>'007'!H40</f>
        <v>50938</v>
      </c>
    </row>
    <row r="13" ht="21" customHeight="1" spans="1:4">
      <c r="A13" s="11">
        <f>'008'!A54</f>
        <v>49</v>
      </c>
      <c r="B13" s="13" t="str">
        <f>'008'!A4</f>
        <v>BAIRRO: 008 - ALBERTO MAIA</v>
      </c>
      <c r="C13" s="81">
        <f>'008'!F55</f>
        <v>12585</v>
      </c>
      <c r="D13" s="81">
        <f>'008'!H55</f>
        <v>64430</v>
      </c>
    </row>
    <row r="14" ht="21" customHeight="1" spans="1:4">
      <c r="A14" s="11">
        <f>'009'!A88</f>
        <v>83</v>
      </c>
      <c r="B14" s="13" t="str">
        <f>'009'!A4</f>
        <v>BAIRRO: 009 - SANTA MÔNICA</v>
      </c>
      <c r="C14" s="81">
        <f>'009'!F89</f>
        <v>16461.8</v>
      </c>
      <c r="D14" s="81">
        <f>'009'!H89</f>
        <v>66635.36</v>
      </c>
    </row>
    <row r="15" ht="21" customHeight="1" spans="1:4">
      <c r="A15" s="11">
        <f>'010'!A26</f>
        <v>21</v>
      </c>
      <c r="B15" s="13" t="str">
        <f>'010'!A4</f>
        <v>BAIRRO: 010 - BORRALHO</v>
      </c>
      <c r="C15" s="81">
        <f>'010'!F27</f>
        <v>21740</v>
      </c>
      <c r="D15" s="81">
        <f>'010'!H27</f>
        <v>104851</v>
      </c>
    </row>
    <row r="16" ht="21" customHeight="1" spans="1:4">
      <c r="A16" s="11">
        <f>'011'!A51</f>
        <v>46</v>
      </c>
      <c r="B16" s="13" t="str">
        <f>'011'!A4</f>
        <v>BAIRRO: 011 - CÉU AZUL</v>
      </c>
      <c r="C16" s="81">
        <f>'011'!F52</f>
        <v>14436</v>
      </c>
      <c r="D16" s="81">
        <f>'011'!H52</f>
        <v>66749.5</v>
      </c>
    </row>
    <row r="17" ht="21" customHeight="1" spans="1:4">
      <c r="A17" s="11">
        <f>'012'!A19</f>
        <v>14</v>
      </c>
      <c r="B17" s="13" t="str">
        <f>'012'!A4</f>
        <v>BAIRRO: 012 - ALDEIA DE BAIXO</v>
      </c>
      <c r="C17" s="81">
        <f>'012'!F20</f>
        <v>3324.889</v>
      </c>
      <c r="D17" s="81">
        <f>'012'!H20</f>
        <v>21830.8107333333</v>
      </c>
    </row>
    <row r="18" ht="21" customHeight="1" spans="1:4">
      <c r="A18" s="11">
        <f>'013'!A24</f>
        <v>19</v>
      </c>
      <c r="B18" s="13" t="str">
        <f>'013'!A4</f>
        <v>BAIRRO: 013 - VIANA</v>
      </c>
      <c r="C18" s="81">
        <f>'013'!F25</f>
        <v>4417.83</v>
      </c>
      <c r="D18" s="81">
        <f>'013'!H25</f>
        <v>19285.0189</v>
      </c>
    </row>
    <row r="19" ht="21" customHeight="1" spans="1:4">
      <c r="A19" s="11">
        <f>'014'!A43</f>
        <v>38</v>
      </c>
      <c r="B19" s="13" t="str">
        <f>'014'!A4</f>
        <v>BAIRRO: 014 - ALTO SANTO ANTONIO</v>
      </c>
      <c r="C19" s="81">
        <f>'014'!F44</f>
        <v>12486.47</v>
      </c>
      <c r="D19" s="81">
        <f>'014'!H44</f>
        <v>57468.214</v>
      </c>
    </row>
    <row r="20" ht="21" customHeight="1" spans="1:4">
      <c r="A20" s="11">
        <f>'015'!A17</f>
        <v>12</v>
      </c>
      <c r="B20" s="13" t="str">
        <f>'015'!A4</f>
        <v>BAIRRO: 015 - ALTO DA BOA VISTA</v>
      </c>
      <c r="C20" s="81">
        <f>'015'!F18</f>
        <v>2635.36</v>
      </c>
      <c r="D20" s="81">
        <f>'015'!H18</f>
        <v>12255.6021</v>
      </c>
    </row>
    <row r="21" ht="21" customHeight="1" spans="1:4">
      <c r="A21" s="11">
        <f>'016'!A49</f>
        <v>44</v>
      </c>
      <c r="B21" s="13" t="str">
        <f>'016'!A4</f>
        <v>BAIRRO: 016 - AREEIRO</v>
      </c>
      <c r="C21" s="81">
        <f>'016'!F50</f>
        <v>12365.04</v>
      </c>
      <c r="D21" s="82">
        <f>'016'!H50</f>
        <v>60491.5102</v>
      </c>
    </row>
    <row r="22" ht="15.75" spans="1:4">
      <c r="A22" s="11">
        <f>'017'!A48</f>
        <v>43</v>
      </c>
      <c r="B22" s="13" t="str">
        <f>'017'!A4</f>
        <v>BAIRRO: 017 - CELEIRO DAS ALEGRIAS FUTURAS</v>
      </c>
      <c r="C22" s="81">
        <f>'017'!F49</f>
        <v>10801.37</v>
      </c>
      <c r="D22" s="82">
        <f>'017'!H49</f>
        <v>58288.2586</v>
      </c>
    </row>
    <row r="23" ht="21" customHeight="1" spans="1:4">
      <c r="A23" s="11">
        <f>'018'!A31</f>
        <v>26</v>
      </c>
      <c r="B23" s="13" t="str">
        <f>'018'!A4</f>
        <v>BAIRRO: 018 - SANTA TEREZA</v>
      </c>
      <c r="C23" s="81">
        <f>'018'!F32</f>
        <v>6130.73</v>
      </c>
      <c r="D23" s="82">
        <f>'018'!H32</f>
        <v>28231.96</v>
      </c>
    </row>
    <row r="24" ht="21" customHeight="1" spans="1:4">
      <c r="A24" s="11">
        <f>'019'!A14</f>
        <v>9</v>
      </c>
      <c r="B24" s="13" t="str">
        <f>'019'!A4</f>
        <v>BAIRRO: 019 - SAO PAULO</v>
      </c>
      <c r="C24" s="81">
        <f>'019'!F15</f>
        <v>2749.8</v>
      </c>
      <c r="D24" s="81">
        <f>'019'!H15</f>
        <v>11633.76</v>
      </c>
    </row>
    <row r="25" ht="21" customHeight="1" spans="1:4">
      <c r="A25" s="11">
        <f>'020'!A41</f>
        <v>36</v>
      </c>
      <c r="B25" s="13" t="str">
        <f>'020'!A4</f>
        <v>BAIRRO: 020 - ESTACAO NOVA</v>
      </c>
      <c r="C25" s="81">
        <f>'020'!F42</f>
        <v>10529.92</v>
      </c>
      <c r="D25" s="81">
        <f>'020'!H42</f>
        <v>56327.3992</v>
      </c>
    </row>
    <row r="26" s="1" customFormat="1" ht="21" customHeight="1" spans="1:4">
      <c r="A26" s="11">
        <f>'021'!A94</f>
        <v>89</v>
      </c>
      <c r="B26" s="13" t="str">
        <f>'021'!A4</f>
        <v>BAIRRO: 021 - JOAO PAULO II</v>
      </c>
      <c r="C26" s="83">
        <f>'021'!F95</f>
        <v>15923.54</v>
      </c>
      <c r="D26" s="83">
        <f>'021'!H95</f>
        <v>66883.701</v>
      </c>
    </row>
    <row r="27" s="1" customFormat="1" ht="21" customHeight="1" spans="1:4">
      <c r="A27" s="11">
        <f>'022'!A39</f>
        <v>34</v>
      </c>
      <c r="B27" s="13" t="str">
        <f>'022'!A4</f>
        <v>BAIRRO: 022 - SANTANA</v>
      </c>
      <c r="C27" s="83">
        <f>'022'!F40</f>
        <v>10597.71</v>
      </c>
      <c r="D27" s="83">
        <f>'022'!H40</f>
        <v>51420.625</v>
      </c>
    </row>
    <row r="28" s="1" customFormat="1" ht="21" customHeight="1" spans="1:4">
      <c r="A28" s="11">
        <f>'023'!A27</f>
        <v>22</v>
      </c>
      <c r="B28" s="13" t="str">
        <f>'023'!A4</f>
        <v>BAIRRO: 023 - NAZARÉ</v>
      </c>
      <c r="C28" s="83">
        <f>'023'!F28</f>
        <v>6802</v>
      </c>
      <c r="D28" s="83">
        <f>'023'!H28</f>
        <v>38431</v>
      </c>
    </row>
    <row r="29" s="1" customFormat="1" ht="21" customHeight="1" spans="1:4">
      <c r="A29" s="11">
        <f>'024'!A24</f>
        <v>19</v>
      </c>
      <c r="B29" s="13" t="str">
        <f>'024'!A4</f>
        <v>BAIRRO: 024 - SAO PEDRO</v>
      </c>
      <c r="C29" s="83">
        <f>'024'!F25</f>
        <v>6237</v>
      </c>
      <c r="D29" s="83">
        <f>'024'!H25</f>
        <v>26107</v>
      </c>
    </row>
    <row r="30" s="1" customFormat="1" ht="21" customHeight="1" spans="1:4">
      <c r="A30" s="11">
        <f>'025'!A23</f>
        <v>18</v>
      </c>
      <c r="B30" s="13" t="str">
        <f>'025'!A4</f>
        <v>BAIRRO: 025 -  VALE DAS PEDREIRAS</v>
      </c>
      <c r="C30" s="83">
        <f>'025'!F24</f>
        <v>3758</v>
      </c>
      <c r="D30" s="83">
        <f>'025'!H24</f>
        <v>18246.5</v>
      </c>
    </row>
    <row r="31" s="1" customFormat="1" ht="21" customHeight="1" spans="1:4">
      <c r="A31" s="11">
        <f>'026'!A26</f>
        <v>21</v>
      </c>
      <c r="B31" s="13" t="str">
        <f>'026'!A4</f>
        <v>BAIRRO: 026 - VILA DA INABI</v>
      </c>
      <c r="C31" s="83">
        <f>'026'!F27</f>
        <v>4634</v>
      </c>
      <c r="D31" s="83">
        <f>'026'!H27</f>
        <v>27610</v>
      </c>
    </row>
    <row r="32" s="1" customFormat="1" ht="21" customHeight="1" spans="1:4">
      <c r="A32" s="11">
        <f>'027'!A33</f>
        <v>28</v>
      </c>
      <c r="B32" s="13" t="str">
        <f>'027'!A4</f>
        <v>BAIRRO: 027 - OITENTA</v>
      </c>
      <c r="C32" s="83">
        <f>'027'!F34</f>
        <v>8880</v>
      </c>
      <c r="D32" s="83">
        <f>'027'!H34</f>
        <v>37744</v>
      </c>
    </row>
    <row r="33" s="1" customFormat="1" ht="21" customHeight="1" spans="1:4">
      <c r="A33" s="11">
        <f>'028'!A70</f>
        <v>65</v>
      </c>
      <c r="B33" s="13" t="str">
        <f>'028'!A4</f>
        <v>BAIRRO: 028 - VERA CRUZ</v>
      </c>
      <c r="C33" s="83">
        <f>'028'!F71</f>
        <v>25045</v>
      </c>
      <c r="D33" s="83">
        <f>'028'!H71</f>
        <v>135221</v>
      </c>
    </row>
    <row r="34" ht="21" customHeight="1" spans="1:4">
      <c r="A34" s="11">
        <f>'029'!A43</f>
        <v>38</v>
      </c>
      <c r="B34" s="13" t="str">
        <f>'029'!A4</f>
        <v>BAIRRO: 029 - SÃO JOÃO E SÃO PAULO</v>
      </c>
      <c r="C34" s="83">
        <f>'029'!F44</f>
        <v>10747.63</v>
      </c>
      <c r="D34" s="83">
        <f>'029'!H44</f>
        <v>50746.574</v>
      </c>
    </row>
    <row r="35" ht="36" customHeight="1" spans="1:4">
      <c r="A35" s="19"/>
      <c r="B35" s="19" t="s">
        <v>238</v>
      </c>
      <c r="C35" s="20">
        <f>SUM(C6:C34)</f>
        <v>442510.1134</v>
      </c>
      <c r="D35" s="20">
        <f>SUM(D6:D34)</f>
        <v>2319603.04013333</v>
      </c>
    </row>
  </sheetData>
  <mergeCells count="4">
    <mergeCell ref="A1:D1"/>
    <mergeCell ref="A2:D2"/>
    <mergeCell ref="A3:D3"/>
    <mergeCell ref="A4:D4"/>
  </mergeCells>
  <printOptions horizontalCentered="1"/>
  <pageMargins left="0" right="0" top="0" bottom="0" header="0" footer="0"/>
  <pageSetup paperSize="9" scale="87" firstPageNumber="0" orientation="portrait" useFirstPageNumber="1" horizontalDpi="300" verticalDpi="300"/>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B0F0"/>
  </sheetPr>
  <dimension ref="A1:AMG44"/>
  <sheetViews>
    <sheetView view="pageBreakPreview" zoomScale="75" zoomScaleNormal="100" topLeftCell="A22" workbookViewId="0">
      <selection activeCell="A2" sqref="A1:G2"/>
    </sheetView>
  </sheetViews>
  <sheetFormatPr defaultColWidth="9" defaultRowHeight="15"/>
  <cols>
    <col min="1" max="1" width="53" style="3" customWidth="1"/>
    <col min="2" max="2" width="23.7142857142857" style="63" customWidth="1"/>
    <col min="3" max="3" width="18.4285714285714" style="63" customWidth="1"/>
    <col min="4" max="6" width="23.7142857142857" style="3" customWidth="1"/>
    <col min="7" max="7" width="12.7142857142857" style="3" customWidth="1"/>
    <col min="8" max="8" width="16.1428571428571" style="3" customWidth="1"/>
    <col min="9" max="1021" width="9.14285714285714" style="3" customWidth="1"/>
    <col min="1022" max="16384" width="9" style="53"/>
  </cols>
  <sheetData>
    <row r="1" ht="80.1" customHeight="1" spans="1:7">
      <c r="A1" s="64" t="s">
        <v>438</v>
      </c>
      <c r="B1" s="65"/>
      <c r="C1" s="65"/>
      <c r="D1" s="65"/>
      <c r="E1" s="65"/>
      <c r="F1" s="65"/>
      <c r="G1" s="66"/>
    </row>
    <row r="2" ht="27" customHeight="1" spans="1:7">
      <c r="A2" s="67" t="s">
        <v>439</v>
      </c>
      <c r="B2" s="68"/>
      <c r="C2" s="68"/>
      <c r="D2" s="68"/>
      <c r="E2" s="68"/>
      <c r="F2" s="68"/>
      <c r="G2" s="69"/>
    </row>
    <row r="3" ht="29.1" customHeight="1" spans="1:7">
      <c r="A3" s="7"/>
      <c r="B3" s="7"/>
      <c r="C3" s="7"/>
      <c r="D3" s="7"/>
      <c r="E3" s="7"/>
      <c r="F3" s="7"/>
      <c r="G3" s="7"/>
    </row>
    <row r="4" ht="28.5" customHeight="1" spans="1:7">
      <c r="A4" s="70"/>
      <c r="B4" s="70" t="s">
        <v>446</v>
      </c>
      <c r="C4" s="70"/>
      <c r="D4" s="70" t="s">
        <v>447</v>
      </c>
      <c r="E4" s="70"/>
      <c r="F4" s="70" t="s">
        <v>448</v>
      </c>
      <c r="G4" s="70"/>
    </row>
    <row r="5" s="1" customFormat="1" ht="39" customHeight="1" spans="1:8">
      <c r="A5" s="9" t="s">
        <v>443</v>
      </c>
      <c r="B5" s="71" t="s">
        <v>449</v>
      </c>
      <c r="C5" s="72" t="s">
        <v>450</v>
      </c>
      <c r="D5" s="71" t="s">
        <v>449</v>
      </c>
      <c r="E5" s="72" t="s">
        <v>450</v>
      </c>
      <c r="F5" s="71" t="s">
        <v>449</v>
      </c>
      <c r="G5" s="72" t="s">
        <v>450</v>
      </c>
      <c r="H5" s="73" t="s">
        <v>451</v>
      </c>
    </row>
    <row r="6" s="2" customFormat="1" ht="21" customHeight="1" spans="1:8">
      <c r="A6" s="13" t="str">
        <f>'001'!A4</f>
        <v>BAIRRO: 001 - ALDEIA DOS CAMARÁS</v>
      </c>
      <c r="B6" s="15">
        <f>SUM('001'!F11:F162)</f>
        <v>55441.5024</v>
      </c>
      <c r="C6" s="15">
        <f>SUM('001'!H11:H162)</f>
        <v>288223.4634</v>
      </c>
      <c r="D6" s="15">
        <f>SUM('001'!F163:F181)</f>
        <v>29384</v>
      </c>
      <c r="E6" s="15">
        <f>SUM('001'!H163:H181)</f>
        <v>225425.5</v>
      </c>
      <c r="F6" s="15">
        <f>SUM('001'!F6:F10)</f>
        <v>6652</v>
      </c>
      <c r="G6" s="15">
        <f>SUM('001'!H6:H10)</f>
        <v>33341</v>
      </c>
      <c r="H6" s="74">
        <f>C6+E6+G6</f>
        <v>546989.9634</v>
      </c>
    </row>
    <row r="7" ht="21" customHeight="1" spans="1:1021">
      <c r="A7" s="13" t="str">
        <f>'002'!A4</f>
        <v>BAIRRO: 002 - VILA DA FÁBRICA</v>
      </c>
      <c r="B7" s="15">
        <f>SUM('002'!F6:F28)</f>
        <v>3075.41</v>
      </c>
      <c r="C7" s="75">
        <f>SUM('002'!H6:H28)</f>
        <v>11672.95</v>
      </c>
      <c r="D7" s="75">
        <f>SUM('002'!F29:F61)</f>
        <v>7828.152</v>
      </c>
      <c r="E7" s="75">
        <f>SUM('002'!H29:H61)</f>
        <v>43729.522</v>
      </c>
      <c r="F7" s="75" t="s">
        <v>452</v>
      </c>
      <c r="G7" s="75" t="s">
        <v>452</v>
      </c>
      <c r="H7" s="74">
        <f>C7+E7</f>
        <v>55402.472</v>
      </c>
      <c r="AME7" s="53"/>
      <c r="AMF7" s="53"/>
      <c r="AMG7" s="53"/>
    </row>
    <row r="8" ht="21" customHeight="1" spans="1:1021">
      <c r="A8" s="13" t="str">
        <f>'003'!A4</f>
        <v>BAIRRO: 003 - TABATINGA</v>
      </c>
      <c r="B8" s="15">
        <f>SUM('003'!F7:F72)</f>
        <v>11488.35</v>
      </c>
      <c r="C8" s="75">
        <f>SUM('003'!H7:H72)</f>
        <v>42548.607</v>
      </c>
      <c r="D8" s="75">
        <f>SUM('003'!F73:F96)</f>
        <v>9183.61</v>
      </c>
      <c r="E8" s="75">
        <f>SUM('003'!H73:H96)</f>
        <v>42381.904</v>
      </c>
      <c r="F8" s="14">
        <f>'003'!F6</f>
        <v>130</v>
      </c>
      <c r="G8" s="15">
        <f>'003'!H6</f>
        <v>650</v>
      </c>
      <c r="H8" s="76">
        <f t="shared" ref="H8:H14" si="0">C8+E8+G8</f>
        <v>85580.511</v>
      </c>
      <c r="AME8" s="53"/>
      <c r="AMF8" s="53"/>
      <c r="AMG8" s="53"/>
    </row>
    <row r="9" ht="21" customHeight="1" spans="1:1021">
      <c r="A9" s="13" t="str">
        <f>'004'!A4</f>
        <v>BAIRRO: 004 - TIMBÍ</v>
      </c>
      <c r="B9" s="15">
        <f>SUM('004'!F17:F77)</f>
        <v>13223.2</v>
      </c>
      <c r="C9" s="75">
        <f>SUM('004'!H17:H77)</f>
        <v>70942.85</v>
      </c>
      <c r="D9" s="75">
        <f>SUM('004'!F78:F132)</f>
        <v>19202.8</v>
      </c>
      <c r="E9" s="75">
        <f>SUM('004'!H78:H132)</f>
        <v>109826.95</v>
      </c>
      <c r="F9" s="75">
        <f>SUM('004'!F6:F16)</f>
        <v>5827</v>
      </c>
      <c r="G9" s="75">
        <f>SUM('004'!H6:H16)</f>
        <v>32085</v>
      </c>
      <c r="H9" s="76">
        <f t="shared" si="0"/>
        <v>212854.8</v>
      </c>
      <c r="AME9" s="53"/>
      <c r="AMF9" s="53"/>
      <c r="AMG9" s="53"/>
    </row>
    <row r="10" ht="21" customHeight="1" spans="1:1021">
      <c r="A10" s="13" t="str">
        <f>'005'!A4</f>
        <v>BAIRRO: 005 - BAIRRO DOS ESTADOS</v>
      </c>
      <c r="B10" s="15">
        <f>SUM('005'!F8:F47)</f>
        <v>4672</v>
      </c>
      <c r="C10" s="75">
        <f>SUM('005'!H8:H47)</f>
        <v>19345</v>
      </c>
      <c r="D10" s="75">
        <f>SUM('005'!F48:F66)</f>
        <v>6356</v>
      </c>
      <c r="E10" s="75">
        <f>SUM('005'!H48:H66)</f>
        <v>36965</v>
      </c>
      <c r="F10" s="75">
        <f>SUM('005'!F6:F7)</f>
        <v>398</v>
      </c>
      <c r="G10" s="75">
        <f>SUM('005'!H6:H7)</f>
        <v>1507</v>
      </c>
      <c r="H10" s="76">
        <f t="shared" si="0"/>
        <v>57817</v>
      </c>
      <c r="AME10" s="53"/>
      <c r="AMF10" s="53"/>
      <c r="AMG10" s="53"/>
    </row>
    <row r="11" ht="21" customHeight="1" spans="1:1021">
      <c r="A11" s="13" t="str">
        <f>'006'!A4</f>
        <v>BAIRRO: 006 - BAIRRO NOVO DO CARMELO</v>
      </c>
      <c r="B11" s="15">
        <f>SUM('006'!F16:F29)</f>
        <v>2335</v>
      </c>
      <c r="C11" s="75">
        <f>SUM('006'!H16:H29)</f>
        <v>8172.5</v>
      </c>
      <c r="D11" s="75">
        <f>SUM('006'!F30:F119)</f>
        <v>26973</v>
      </c>
      <c r="E11" s="75">
        <f>SUM('006'!H30:H119)</f>
        <v>193896.5</v>
      </c>
      <c r="F11" s="75">
        <f>SUM('006'!F6:F15)</f>
        <v>6053</v>
      </c>
      <c r="G11" s="75">
        <f>SUM('006'!H6:H15)</f>
        <v>27062.5</v>
      </c>
      <c r="H11" s="76">
        <f t="shared" si="0"/>
        <v>229131.5</v>
      </c>
      <c r="AME11" s="53"/>
      <c r="AMF11" s="53"/>
      <c r="AMG11" s="53"/>
    </row>
    <row r="12" ht="21" customHeight="1" spans="1:1021">
      <c r="A12" s="13" t="str">
        <f>'007'!A4</f>
        <v>BAIRRO: 007 - JARDIM PRIMAVERA</v>
      </c>
      <c r="B12" s="15">
        <f>SUM('007'!F14:F23)</f>
        <v>1614</v>
      </c>
      <c r="C12" s="75">
        <f>SUM('007'!H14:H23)</f>
        <v>7244</v>
      </c>
      <c r="D12" s="75">
        <f>SUM('007'!F24:F39)</f>
        <v>6103</v>
      </c>
      <c r="E12" s="75">
        <f>SUM('007'!H24:H39)</f>
        <v>31148</v>
      </c>
      <c r="F12" s="75">
        <f>SUM('007'!F6:F13)</f>
        <v>3281</v>
      </c>
      <c r="G12" s="75">
        <f>SUM('007'!H6:H13)</f>
        <v>12546</v>
      </c>
      <c r="H12" s="76">
        <f t="shared" si="0"/>
        <v>50938</v>
      </c>
      <c r="AME12" s="53"/>
      <c r="AMF12" s="53"/>
      <c r="AMG12" s="53"/>
    </row>
    <row r="13" ht="21" customHeight="1" spans="1:1021">
      <c r="A13" s="13" t="str">
        <f>'008'!A4</f>
        <v>BAIRRO: 008 - ALBERTO MAIA</v>
      </c>
      <c r="B13" s="15">
        <f>SUM('008'!F11:F27)</f>
        <v>3872</v>
      </c>
      <c r="C13" s="75">
        <f>SUM('008'!H11:H27)</f>
        <v>17600</v>
      </c>
      <c r="D13" s="75">
        <f>SUM('008'!F28:F54)</f>
        <v>6274</v>
      </c>
      <c r="E13" s="75">
        <f>SUM('008'!H28:H54)</f>
        <v>35055</v>
      </c>
      <c r="F13" s="75">
        <f>SUM('008'!F6:F10)</f>
        <v>2439</v>
      </c>
      <c r="G13" s="75">
        <f>SUM('008'!H6:H10)</f>
        <v>11775</v>
      </c>
      <c r="H13" s="76">
        <f t="shared" si="0"/>
        <v>64430</v>
      </c>
      <c r="AME13" s="53"/>
      <c r="AMF13" s="53"/>
      <c r="AMG13" s="53"/>
    </row>
    <row r="14" ht="21" customHeight="1" spans="1:1021">
      <c r="A14" s="13" t="str">
        <f>'009'!A4</f>
        <v>BAIRRO: 009 - SANTA MÔNICA</v>
      </c>
      <c r="B14" s="15">
        <f>SUM('009'!F14:F80)</f>
        <v>10479.34</v>
      </c>
      <c r="C14" s="75">
        <f>SUM('009'!H14:H80)</f>
        <v>38096.02</v>
      </c>
      <c r="D14" s="75">
        <f>SUM('009'!F81:F88)</f>
        <v>2672</v>
      </c>
      <c r="E14" s="75">
        <f>SUM('009'!H81:H88)</f>
        <v>13830</v>
      </c>
      <c r="F14" s="75">
        <f>SUM('009'!F6:F13)</f>
        <v>3310.46</v>
      </c>
      <c r="G14" s="75">
        <f>SUM('009'!H6:H13)</f>
        <v>14709.34</v>
      </c>
      <c r="H14" s="76">
        <f t="shared" si="0"/>
        <v>66635.36</v>
      </c>
      <c r="AME14" s="53"/>
      <c r="AMF14" s="53"/>
      <c r="AMG14" s="53"/>
    </row>
    <row r="15" ht="21" customHeight="1" spans="1:1021">
      <c r="A15" s="13" t="str">
        <f>'010'!A4</f>
        <v>BAIRRO: 010 - BORRALHO</v>
      </c>
      <c r="B15" s="15">
        <f>SUM('010'!F6:F24)</f>
        <v>18708</v>
      </c>
      <c r="C15" s="75">
        <f>SUM('010'!H6:H24)</f>
        <v>90459</v>
      </c>
      <c r="D15" s="75">
        <f>SUM('010'!F25:F26)</f>
        <v>3032</v>
      </c>
      <c r="E15" s="75">
        <f>SUM('010'!H25:H26)</f>
        <v>14392</v>
      </c>
      <c r="F15" s="75" t="s">
        <v>452</v>
      </c>
      <c r="G15" s="75" t="s">
        <v>452</v>
      </c>
      <c r="H15" s="76">
        <f>C15+E15</f>
        <v>104851</v>
      </c>
      <c r="AME15" s="53"/>
      <c r="AMF15" s="53"/>
      <c r="AMG15" s="53"/>
    </row>
    <row r="16" ht="21" customHeight="1" spans="1:1021">
      <c r="A16" s="13" t="str">
        <f>'011'!A4</f>
        <v>BAIRRO: 011 - CÉU AZUL</v>
      </c>
      <c r="B16" s="15">
        <f>SUM('011'!F12:F46)</f>
        <v>7660</v>
      </c>
      <c r="C16" s="75">
        <f>SUM('011'!H12:H46)</f>
        <v>32076.5</v>
      </c>
      <c r="D16" s="75">
        <f>SUM('011'!F47:F51)</f>
        <v>2672</v>
      </c>
      <c r="E16" s="75">
        <f>SUM('011'!H47:H51)</f>
        <v>15535</v>
      </c>
      <c r="F16" s="75">
        <f>SUM('011'!F6:F11)</f>
        <v>4104</v>
      </c>
      <c r="G16" s="75">
        <f>SUM('011'!H6:H11)</f>
        <v>19138</v>
      </c>
      <c r="H16" s="76">
        <f>C16+E16+G16</f>
        <v>66749.5</v>
      </c>
      <c r="AME16" s="53"/>
      <c r="AMF16" s="53"/>
      <c r="AMG16" s="53"/>
    </row>
    <row r="17" ht="21" customHeight="1" spans="1:1021">
      <c r="A17" s="13" t="str">
        <f>'012'!A4</f>
        <v>BAIRRO: 012 - ALDEIA DE BAIXO</v>
      </c>
      <c r="B17" s="15">
        <f>SUM('012'!F6:F13)</f>
        <v>847.909</v>
      </c>
      <c r="C17" s="75">
        <f>SUM('012'!H6:H13)</f>
        <v>3077.3991</v>
      </c>
      <c r="D17" s="75">
        <f>SUM('012'!F14:F19)</f>
        <v>2476.98</v>
      </c>
      <c r="E17" s="75">
        <f>SUM('012'!H14:H19)</f>
        <v>18753.4116333333</v>
      </c>
      <c r="F17" s="75" t="s">
        <v>452</v>
      </c>
      <c r="G17" s="75" t="s">
        <v>452</v>
      </c>
      <c r="H17" s="76">
        <f>C17+E17</f>
        <v>21830.8107333333</v>
      </c>
      <c r="AME17" s="53"/>
      <c r="AMF17" s="53"/>
      <c r="AMG17" s="53"/>
    </row>
    <row r="18" ht="21" customHeight="1" spans="1:1021">
      <c r="A18" s="13" t="str">
        <f>'013'!A4</f>
        <v>BAIRRO: 013 - VIANA</v>
      </c>
      <c r="B18" s="15">
        <f>SUM('013'!F6:F17)</f>
        <v>2283.11</v>
      </c>
      <c r="C18" s="75">
        <f>SUM('013'!H6:H17)</f>
        <v>8660.4853</v>
      </c>
      <c r="D18" s="75">
        <f>SUM('013'!F18:F24)</f>
        <v>2134.72</v>
      </c>
      <c r="E18" s="75">
        <f>SUM('013'!H18:H24)</f>
        <v>10624.5336</v>
      </c>
      <c r="F18" s="75" t="s">
        <v>452</v>
      </c>
      <c r="G18" s="75" t="s">
        <v>452</v>
      </c>
      <c r="H18" s="76">
        <f>C18+E18</f>
        <v>19285.0189</v>
      </c>
      <c r="AME18" s="53"/>
      <c r="AMF18" s="53"/>
      <c r="AMG18" s="53"/>
    </row>
    <row r="19" ht="21" customHeight="1" spans="1:1021">
      <c r="A19" s="13" t="str">
        <f>'014'!A4</f>
        <v>BAIRRO: 014 - ALTO SANTO ANTONIO</v>
      </c>
      <c r="B19" s="15">
        <f>SUM('014'!F6:F25)</f>
        <v>3912.23</v>
      </c>
      <c r="C19" s="75">
        <f>SUM('014'!H6:H25)</f>
        <v>13289.4927333333</v>
      </c>
      <c r="D19" s="75">
        <f>SUM('014'!F26:F43)</f>
        <v>8574.24</v>
      </c>
      <c r="E19" s="75">
        <f>SUM('014'!H26:H43)</f>
        <v>44178.7212666667</v>
      </c>
      <c r="F19" s="75" t="s">
        <v>452</v>
      </c>
      <c r="G19" s="75" t="s">
        <v>452</v>
      </c>
      <c r="H19" s="76">
        <f>C19+E19</f>
        <v>57468.214</v>
      </c>
      <c r="AME19" s="53"/>
      <c r="AMF19" s="53"/>
      <c r="AMG19" s="53"/>
    </row>
    <row r="20" ht="21" customHeight="1" spans="1:1021">
      <c r="A20" s="13" t="str">
        <f>'015'!A4</f>
        <v>BAIRRO: 015 - ALTO DA BOA VISTA</v>
      </c>
      <c r="B20" s="15">
        <f>SUM('015'!F6:F7)</f>
        <v>407.19</v>
      </c>
      <c r="C20" s="75">
        <f>SUM('015'!H6:H7)</f>
        <v>1498.684</v>
      </c>
      <c r="D20" s="75">
        <f>SUM('015'!F8:F17)</f>
        <v>2228.17</v>
      </c>
      <c r="E20" s="75">
        <f>SUM('015'!H8:H17)</f>
        <v>10756.9181</v>
      </c>
      <c r="F20" s="75" t="s">
        <v>452</v>
      </c>
      <c r="G20" s="75" t="s">
        <v>452</v>
      </c>
      <c r="H20" s="76">
        <f>C20+E20</f>
        <v>12255.6021</v>
      </c>
      <c r="AME20" s="53"/>
      <c r="AMF20" s="53"/>
      <c r="AMG20" s="53"/>
    </row>
    <row r="21" ht="21" customHeight="1" spans="1:1021">
      <c r="A21" s="13" t="str">
        <f>'016'!A4</f>
        <v>BAIRRO: 016 - AREEIRO</v>
      </c>
      <c r="B21" s="15">
        <f>SUM('016'!F6:F25)</f>
        <v>2835.05</v>
      </c>
      <c r="C21" s="75">
        <f>SUM('016'!H6:H25)</f>
        <v>9482.114</v>
      </c>
      <c r="D21" s="75">
        <f>SUM('016'!F26:F49)</f>
        <v>9529.99</v>
      </c>
      <c r="E21" s="75">
        <f>SUM('016'!H26:H49)</f>
        <v>51009.3962</v>
      </c>
      <c r="F21" s="75" t="s">
        <v>452</v>
      </c>
      <c r="G21" s="75" t="s">
        <v>452</v>
      </c>
      <c r="H21" s="74">
        <f>C21+E21</f>
        <v>60491.5102</v>
      </c>
      <c r="AME21" s="53"/>
      <c r="AMF21" s="53"/>
      <c r="AMG21" s="53"/>
    </row>
    <row r="22" ht="15.75" spans="1:1021">
      <c r="A22" s="13" t="str">
        <f>'017'!A4</f>
        <v>BAIRRO: 017 - CELEIRO DAS ALEGRIAS FUTURAS</v>
      </c>
      <c r="B22" s="15">
        <f>SUM('017'!F7:F42)</f>
        <v>6889.08</v>
      </c>
      <c r="C22" s="75">
        <f>SUM('017'!H7:H42)</f>
        <v>35837.6016</v>
      </c>
      <c r="D22" s="75">
        <f>SUM('016'!F26:F49)</f>
        <v>9529.99</v>
      </c>
      <c r="E22" s="75">
        <f>SUM('017'!H43:H48)</f>
        <v>19815.657</v>
      </c>
      <c r="F22" s="75">
        <f>'017'!F6</f>
        <v>527</v>
      </c>
      <c r="G22" s="75">
        <f>'017'!H6</f>
        <v>2635</v>
      </c>
      <c r="H22" s="74">
        <f>C22+E22+G22</f>
        <v>58288.2586</v>
      </c>
      <c r="AME22" s="53"/>
      <c r="AMF22" s="53"/>
      <c r="AMG22" s="53"/>
    </row>
    <row r="23" ht="21" customHeight="1" spans="1:1021">
      <c r="A23" s="13" t="str">
        <f>'018'!A4</f>
        <v>BAIRRO: 018 - SANTA TEREZA</v>
      </c>
      <c r="B23" s="15">
        <f>SUM('018'!F6:F30)</f>
        <v>5384.73</v>
      </c>
      <c r="C23" s="75">
        <f>SUM('018'!H6:H30)</f>
        <v>24024.52</v>
      </c>
      <c r="D23" s="75">
        <f>SUM('018'!F31)</f>
        <v>746</v>
      </c>
      <c r="E23" s="75">
        <f>SUM('018'!H31)</f>
        <v>4207.44</v>
      </c>
      <c r="F23" s="75" t="s">
        <v>452</v>
      </c>
      <c r="G23" s="75" t="s">
        <v>452</v>
      </c>
      <c r="H23" s="74">
        <f t="shared" ref="H23:H28" si="1">C23+E23</f>
        <v>28231.96</v>
      </c>
      <c r="AME23" s="53"/>
      <c r="AMF23" s="53"/>
      <c r="AMG23" s="53"/>
    </row>
    <row r="24" ht="21" customHeight="1" spans="1:1021">
      <c r="A24" s="13" t="str">
        <f>'019'!A4</f>
        <v>BAIRRO: 019 - SAO PAULO</v>
      </c>
      <c r="B24" s="15">
        <f>SUM('019'!F14)</f>
        <v>103</v>
      </c>
      <c r="C24" s="75">
        <f>'019'!H14</f>
        <v>370.8</v>
      </c>
      <c r="D24" s="75">
        <f>SUM('019'!F6:F13)</f>
        <v>2646.8</v>
      </c>
      <c r="E24" s="75">
        <f>SUM('019'!H6:H13)</f>
        <v>11262.96</v>
      </c>
      <c r="F24" s="75" t="s">
        <v>452</v>
      </c>
      <c r="G24" s="75" t="s">
        <v>452</v>
      </c>
      <c r="H24" s="76">
        <f t="shared" si="1"/>
        <v>11633.76</v>
      </c>
      <c r="AME24" s="53"/>
      <c r="AMF24" s="53"/>
      <c r="AMG24" s="53"/>
    </row>
    <row r="25" ht="21" customHeight="1" spans="1:1021">
      <c r="A25" s="13" t="str">
        <f>'020'!A4</f>
        <v>BAIRRO: 020 - ESTACAO NOVA</v>
      </c>
      <c r="B25" s="15">
        <f>SUM('020'!F6:F28)</f>
        <v>5321.88</v>
      </c>
      <c r="C25" s="75">
        <f>SUM('020'!H6:H28)</f>
        <v>26748.08</v>
      </c>
      <c r="D25" s="75">
        <f>SUM('020'!F29:F41)</f>
        <v>5208.04</v>
      </c>
      <c r="E25" s="75">
        <f>SUM('020'!H29:H41)</f>
        <v>29579.3192</v>
      </c>
      <c r="F25" s="75" t="s">
        <v>452</v>
      </c>
      <c r="G25" s="75" t="s">
        <v>452</v>
      </c>
      <c r="H25" s="76">
        <f t="shared" si="1"/>
        <v>56327.3992</v>
      </c>
      <c r="AME25" s="53"/>
      <c r="AMF25" s="53"/>
      <c r="AMG25" s="53"/>
    </row>
    <row r="26" s="1" customFormat="1" ht="21" customHeight="1" spans="1:8">
      <c r="A26" s="13" t="str">
        <f>'021'!A4</f>
        <v>BAIRRO: 021 - JOAO PAULO II</v>
      </c>
      <c r="B26" s="17">
        <f>SUM('021'!F6:F85)</f>
        <v>11292.54</v>
      </c>
      <c r="C26" s="17">
        <f>SUM('021'!H6:H85)</f>
        <v>46373.151</v>
      </c>
      <c r="D26" s="17">
        <f>SUM('021'!F86:F94)</f>
        <v>4631</v>
      </c>
      <c r="E26" s="17">
        <f>SUM('021'!H86:H94)</f>
        <v>20510.55</v>
      </c>
      <c r="F26" s="75" t="s">
        <v>452</v>
      </c>
      <c r="G26" s="75" t="s">
        <v>452</v>
      </c>
      <c r="H26" s="76">
        <f t="shared" si="1"/>
        <v>66883.701</v>
      </c>
    </row>
    <row r="27" s="1" customFormat="1" ht="21" customHeight="1" spans="1:8">
      <c r="A27" s="13" t="str">
        <f>'022'!A4</f>
        <v>BAIRRO: 022 - SANTANA</v>
      </c>
      <c r="B27" s="17">
        <f>SUM('022'!F6:F24)</f>
        <v>4854.71</v>
      </c>
      <c r="C27" s="17">
        <f>SUM('022'!H6:H24)</f>
        <v>23370.425</v>
      </c>
      <c r="D27" s="17">
        <f>SUM('022'!F25:F39)</f>
        <v>5743</v>
      </c>
      <c r="E27" s="17">
        <f>SUM('022'!H25:H39)</f>
        <v>28050.2</v>
      </c>
      <c r="F27" s="75" t="s">
        <v>452</v>
      </c>
      <c r="G27" s="75" t="s">
        <v>452</v>
      </c>
      <c r="H27" s="76">
        <f t="shared" si="1"/>
        <v>51420.625</v>
      </c>
    </row>
    <row r="28" s="1" customFormat="1" ht="21" customHeight="1" spans="1:8">
      <c r="A28" s="13" t="str">
        <f>'023'!A4</f>
        <v>BAIRRO: 023 - NAZARÉ</v>
      </c>
      <c r="B28" s="17">
        <f>SUM('023'!F6:F18)</f>
        <v>3207</v>
      </c>
      <c r="C28" s="17">
        <f>SUM('023'!H6:H18)</f>
        <v>18402</v>
      </c>
      <c r="D28" s="17">
        <f>SUM('023'!F19:F27)</f>
        <v>3595</v>
      </c>
      <c r="E28" s="17">
        <f>SUM('023'!H19:H27)</f>
        <v>20029</v>
      </c>
      <c r="F28" s="75" t="s">
        <v>452</v>
      </c>
      <c r="G28" s="75" t="s">
        <v>452</v>
      </c>
      <c r="H28" s="76">
        <f t="shared" si="1"/>
        <v>38431</v>
      </c>
    </row>
    <row r="29" s="1" customFormat="1" ht="21" customHeight="1" spans="1:8">
      <c r="A29" s="13" t="str">
        <f>'024'!A4</f>
        <v>BAIRRO: 024 - SAO PEDRO</v>
      </c>
      <c r="B29" s="17">
        <f>SUM('024'!F8:F21)</f>
        <v>3975</v>
      </c>
      <c r="C29" s="17">
        <f>SUM('024'!H8:H21)</f>
        <v>15620</v>
      </c>
      <c r="D29" s="17">
        <f>SUM('024'!F22:F24)</f>
        <v>977</v>
      </c>
      <c r="E29" s="17">
        <f>SUM('024'!H22:H24)</f>
        <v>5062</v>
      </c>
      <c r="F29" s="17">
        <f>SUM('024'!F6:F7)</f>
        <v>1285</v>
      </c>
      <c r="G29" s="17">
        <f>SUM('024'!H6:H7)</f>
        <v>5425</v>
      </c>
      <c r="H29" s="76">
        <f>C29+E29+G29</f>
        <v>26107</v>
      </c>
    </row>
    <row r="30" s="1" customFormat="1" ht="21" customHeight="1" spans="1:8">
      <c r="A30" s="13" t="str">
        <f>'025'!A4</f>
        <v>BAIRRO: 025 -  VALE DAS PEDREIRAS</v>
      </c>
      <c r="B30" s="75" t="s">
        <v>452</v>
      </c>
      <c r="C30" s="75" t="s">
        <v>452</v>
      </c>
      <c r="D30" s="17">
        <f>SUM('025'!F6:F23)</f>
        <v>3758</v>
      </c>
      <c r="E30" s="17">
        <f>SUM('025'!H6:H23)</f>
        <v>18246.5</v>
      </c>
      <c r="F30" s="75" t="s">
        <v>452</v>
      </c>
      <c r="G30" s="75" t="s">
        <v>452</v>
      </c>
      <c r="H30" s="76">
        <f>E30</f>
        <v>18246.5</v>
      </c>
    </row>
    <row r="31" s="1" customFormat="1" ht="21" customHeight="1" spans="1:8">
      <c r="A31" s="13" t="str">
        <f>'026'!A4</f>
        <v>BAIRRO: 026 - VILA DA INABI</v>
      </c>
      <c r="B31" s="17">
        <f>SUM('026'!F7:F14)</f>
        <v>1199</v>
      </c>
      <c r="C31" s="17">
        <f>SUM('026'!H7:H14)</f>
        <v>5198</v>
      </c>
      <c r="D31" s="17">
        <f>SUM('026'!F15:F27)</f>
        <v>7889</v>
      </c>
      <c r="E31" s="17">
        <f>SUM('026'!H15:H26)</f>
        <v>21512</v>
      </c>
      <c r="F31" s="17">
        <f>SUM('026'!F6)</f>
        <v>180</v>
      </c>
      <c r="G31" s="17">
        <f>SUM('026'!H6)</f>
        <v>900</v>
      </c>
      <c r="H31" s="76">
        <f>C31+E31+G31</f>
        <v>27610</v>
      </c>
    </row>
    <row r="32" s="1" customFormat="1" ht="21" customHeight="1" spans="1:8">
      <c r="A32" s="13" t="str">
        <f>'027'!A4</f>
        <v>BAIRRO: 027 - OITENTA</v>
      </c>
      <c r="B32" s="17">
        <f>SUM('027'!F7:F32)</f>
        <v>6783</v>
      </c>
      <c r="C32" s="17">
        <f>SUM('027'!H7:H32)</f>
        <v>25556</v>
      </c>
      <c r="D32" s="17">
        <f>'027'!F33</f>
        <v>197</v>
      </c>
      <c r="E32" s="17">
        <f>'027'!H33</f>
        <v>788</v>
      </c>
      <c r="F32" s="17">
        <f>'027'!F6</f>
        <v>1900</v>
      </c>
      <c r="G32" s="17">
        <f>'027'!H6</f>
        <v>11400</v>
      </c>
      <c r="H32" s="76">
        <f>C32+E32+G32</f>
        <v>37744</v>
      </c>
    </row>
    <row r="33" s="1" customFormat="1" ht="21" customHeight="1" spans="1:8">
      <c r="A33" s="13" t="str">
        <f>'028'!A4</f>
        <v>BAIRRO: 028 - VERA CRUZ</v>
      </c>
      <c r="B33" s="17">
        <f>SUM('028'!F7:F63)</f>
        <v>21138</v>
      </c>
      <c r="C33" s="17">
        <f>SUM('028'!H7:H63)</f>
        <v>108242</v>
      </c>
      <c r="D33" s="17">
        <f>SUM('028'!F64:F70)</f>
        <v>3398</v>
      </c>
      <c r="E33" s="17">
        <f>SUM('028'!H64:H70)</f>
        <v>23925</v>
      </c>
      <c r="F33" s="17">
        <f>'028'!F6</f>
        <v>509</v>
      </c>
      <c r="G33" s="17">
        <f>'028'!H6</f>
        <v>3054</v>
      </c>
      <c r="H33" s="76">
        <f>C33+E33+G33</f>
        <v>135221</v>
      </c>
    </row>
    <row r="34" ht="21" customHeight="1" spans="1:1021">
      <c r="A34" s="13" t="str">
        <f>'029'!A4</f>
        <v>BAIRRO: 029 - SÃO JOÃO E SÃO PAULO</v>
      </c>
      <c r="B34" s="17">
        <f>SUM('029'!F6:F39)</f>
        <v>8747.63</v>
      </c>
      <c r="C34" s="75">
        <f>SUM('029'!H6:H39)</f>
        <v>40552.774</v>
      </c>
      <c r="D34" s="75">
        <f>SUM('029'!F40:F43)</f>
        <v>2000</v>
      </c>
      <c r="E34" s="75">
        <f>SUM('029'!H40:H43)</f>
        <v>10193.8</v>
      </c>
      <c r="F34" s="75" t="s">
        <v>452</v>
      </c>
      <c r="G34" s="75" t="s">
        <v>452</v>
      </c>
      <c r="H34" s="76">
        <f>C34+E34</f>
        <v>50746.574</v>
      </c>
      <c r="AME34" s="53"/>
      <c r="AMF34" s="53"/>
      <c r="AMG34" s="53"/>
    </row>
    <row r="35" ht="36" customHeight="1" spans="1:8">
      <c r="A35" s="19" t="s">
        <v>238</v>
      </c>
      <c r="B35" s="20">
        <f t="shared" ref="B35:H35" si="2">SUM(B6:B34)</f>
        <v>221749.8614</v>
      </c>
      <c r="C35" s="20">
        <f t="shared" si="2"/>
        <v>1032684.41713333</v>
      </c>
      <c r="D35" s="20">
        <f t="shared" si="2"/>
        <v>194943.492</v>
      </c>
      <c r="E35" s="20">
        <f t="shared" si="2"/>
        <v>1110690.783</v>
      </c>
      <c r="F35" s="20">
        <f t="shared" si="2"/>
        <v>36595.46</v>
      </c>
      <c r="G35" s="20">
        <f t="shared" si="2"/>
        <v>176227.84</v>
      </c>
      <c r="H35" s="77">
        <f t="shared" si="2"/>
        <v>2319603.04013333</v>
      </c>
    </row>
    <row r="40" spans="2:3">
      <c r="B40" s="3"/>
      <c r="C40" s="78"/>
    </row>
    <row r="44" spans="4:4">
      <c r="D44" s="78"/>
    </row>
  </sheetData>
  <mergeCells count="6">
    <mergeCell ref="A1:G1"/>
    <mergeCell ref="A2:G2"/>
    <mergeCell ref="A3:G3"/>
    <mergeCell ref="B4:C4"/>
    <mergeCell ref="D4:E4"/>
    <mergeCell ref="F4:G4"/>
  </mergeCells>
  <printOptions horizontalCentered="1"/>
  <pageMargins left="0" right="0" top="0" bottom="0" header="0" footer="0"/>
  <pageSetup paperSize="9" scale="55" firstPageNumber="0" orientation="portrait" useFirstPageNumber="1" horizontalDpi="300" verticalDpi="300"/>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89"/>
  <sheetViews>
    <sheetView tabSelected="1" view="pageBreakPreview" zoomScale="89" zoomScaleNormal="80" workbookViewId="0">
      <selection activeCell="A3" sqref="A3:H5"/>
    </sheetView>
  </sheetViews>
  <sheetFormatPr defaultColWidth="9" defaultRowHeight="15"/>
  <cols>
    <col min="1" max="1" width="7.71428571428571" style="3" customWidth="1"/>
    <col min="2" max="2" width="10.7142857142857" style="3" customWidth="1"/>
    <col min="3" max="3" width="35.5714285714286" style="4" customWidth="1"/>
    <col min="4" max="4" width="18" style="3" customWidth="1"/>
    <col min="5" max="5" width="35.1428571428571" style="3" customWidth="1"/>
    <col min="6" max="6" width="22.8571428571429" style="3" customWidth="1"/>
    <col min="7" max="7" width="14.5714285714286" style="3" customWidth="1"/>
    <col min="8" max="8" width="13.2857142857143" style="3" customWidth="1"/>
    <col min="9" max="1024" width="9.14285714285714" style="3" customWidth="1"/>
    <col min="1025" max="16384" width="9" style="53"/>
  </cols>
  <sheetData>
    <row r="1" ht="90.95" customHeight="1" spans="1:10">
      <c r="A1" s="5" t="s">
        <v>438</v>
      </c>
      <c r="B1" s="5"/>
      <c r="C1" s="5"/>
      <c r="D1" s="5"/>
      <c r="E1" s="5"/>
      <c r="F1" s="5"/>
      <c r="G1" s="5"/>
      <c r="H1" s="5"/>
      <c r="I1" s="23"/>
      <c r="J1" s="24"/>
    </row>
    <row r="2" ht="27.95" customHeight="1" spans="1:10">
      <c r="A2" s="6" t="s">
        <v>439</v>
      </c>
      <c r="B2" s="6"/>
      <c r="C2" s="6"/>
      <c r="D2" s="6"/>
      <c r="E2" s="6"/>
      <c r="F2" s="6"/>
      <c r="G2" s="6"/>
      <c r="H2" s="6"/>
      <c r="I2" s="23"/>
      <c r="J2" s="24"/>
    </row>
    <row r="3" ht="27.95" customHeight="1" spans="1:9">
      <c r="A3" s="7" t="s">
        <v>453</v>
      </c>
      <c r="B3" s="7"/>
      <c r="C3" s="7"/>
      <c r="D3" s="7"/>
      <c r="E3" s="7"/>
      <c r="F3" s="7"/>
      <c r="G3" s="7"/>
      <c r="H3" s="7"/>
      <c r="I3" s="25"/>
    </row>
    <row r="4" ht="27" customHeight="1" spans="1:8">
      <c r="A4" s="8" t="s">
        <v>454</v>
      </c>
      <c r="B4" s="8"/>
      <c r="C4" s="8"/>
      <c r="D4" s="8"/>
      <c r="E4" s="8"/>
      <c r="F4" s="8" t="s">
        <v>441</v>
      </c>
      <c r="G4" s="8"/>
      <c r="H4" s="8"/>
    </row>
    <row r="5" s="1" customFormat="1" ht="39" customHeight="1" spans="1:8">
      <c r="A5" s="9" t="s">
        <v>455</v>
      </c>
      <c r="B5" s="9" t="s">
        <v>456</v>
      </c>
      <c r="C5" s="9" t="s">
        <v>457</v>
      </c>
      <c r="D5" s="9" t="s">
        <v>458</v>
      </c>
      <c r="E5" s="10" t="s">
        <v>459</v>
      </c>
      <c r="F5" s="10" t="s">
        <v>444</v>
      </c>
      <c r="G5" s="10" t="s">
        <v>460</v>
      </c>
      <c r="H5" s="10" t="s">
        <v>445</v>
      </c>
    </row>
    <row r="6" s="2" customFormat="1" ht="25" customHeight="1" spans="1:9">
      <c r="A6" s="48">
        <v>1</v>
      </c>
      <c r="B6" s="54" t="s">
        <v>461</v>
      </c>
      <c r="C6" s="55" t="s">
        <v>462</v>
      </c>
      <c r="D6" s="54" t="s">
        <v>463</v>
      </c>
      <c r="E6" s="48" t="s">
        <v>464</v>
      </c>
      <c r="F6" s="48">
        <v>3086</v>
      </c>
      <c r="G6" s="49">
        <v>5.5</v>
      </c>
      <c r="H6" s="49">
        <f t="shared" ref="H6:H69" si="0">F6*G6</f>
        <v>16973</v>
      </c>
      <c r="I6" s="62"/>
    </row>
    <row r="7" ht="21" customHeight="1" spans="1:9">
      <c r="A7" s="48">
        <v>2</v>
      </c>
      <c r="B7" s="56" t="s">
        <v>465</v>
      </c>
      <c r="C7" s="57" t="s">
        <v>466</v>
      </c>
      <c r="D7" s="54" t="s">
        <v>467</v>
      </c>
      <c r="E7" s="48" t="s">
        <v>464</v>
      </c>
      <c r="F7" s="48">
        <v>1160</v>
      </c>
      <c r="G7" s="49">
        <v>5</v>
      </c>
      <c r="H7" s="49">
        <f t="shared" si="0"/>
        <v>5800</v>
      </c>
      <c r="I7" s="62"/>
    </row>
    <row r="8" ht="21" customHeight="1" spans="1:9">
      <c r="A8" s="48">
        <v>3</v>
      </c>
      <c r="B8" s="54" t="s">
        <v>468</v>
      </c>
      <c r="C8" s="55" t="s">
        <v>469</v>
      </c>
      <c r="D8" s="54" t="s">
        <v>470</v>
      </c>
      <c r="E8" s="48" t="s">
        <v>464</v>
      </c>
      <c r="F8" s="48">
        <v>1481</v>
      </c>
      <c r="G8" s="49">
        <v>4</v>
      </c>
      <c r="H8" s="49">
        <f t="shared" si="0"/>
        <v>5924</v>
      </c>
      <c r="I8" s="62"/>
    </row>
    <row r="9" ht="21" customHeight="1" spans="1:9">
      <c r="A9" s="48">
        <v>4</v>
      </c>
      <c r="B9" s="54" t="s">
        <v>471</v>
      </c>
      <c r="C9" s="55" t="s">
        <v>472</v>
      </c>
      <c r="D9" s="54" t="s">
        <v>473</v>
      </c>
      <c r="E9" s="48" t="s">
        <v>464</v>
      </c>
      <c r="F9" s="48">
        <v>472</v>
      </c>
      <c r="G9" s="49">
        <v>6</v>
      </c>
      <c r="H9" s="49">
        <f t="shared" si="0"/>
        <v>2832</v>
      </c>
      <c r="I9" s="62"/>
    </row>
    <row r="10" ht="21" customHeight="1" spans="1:9">
      <c r="A10" s="48">
        <v>5</v>
      </c>
      <c r="B10" s="54" t="s">
        <v>474</v>
      </c>
      <c r="C10" s="55" t="s">
        <v>475</v>
      </c>
      <c r="D10" s="54" t="s">
        <v>476</v>
      </c>
      <c r="E10" s="48" t="s">
        <v>464</v>
      </c>
      <c r="F10" s="48">
        <v>453</v>
      </c>
      <c r="G10" s="49">
        <v>4</v>
      </c>
      <c r="H10" s="49">
        <f t="shared" si="0"/>
        <v>1812</v>
      </c>
      <c r="I10" s="62"/>
    </row>
    <row r="11" ht="21" customHeight="1" spans="1:9">
      <c r="A11" s="48">
        <v>6</v>
      </c>
      <c r="B11" s="54" t="s">
        <v>477</v>
      </c>
      <c r="C11" s="55" t="s">
        <v>478</v>
      </c>
      <c r="D11" s="54" t="s">
        <v>479</v>
      </c>
      <c r="E11" s="48" t="s">
        <v>480</v>
      </c>
      <c r="F11" s="48">
        <v>647.42</v>
      </c>
      <c r="G11" s="49">
        <v>7</v>
      </c>
      <c r="H11" s="49">
        <f t="shared" si="0"/>
        <v>4531.94</v>
      </c>
      <c r="I11" s="62"/>
    </row>
    <row r="12" ht="21" customHeight="1" spans="1:9">
      <c r="A12" s="48">
        <v>7</v>
      </c>
      <c r="B12" s="54" t="s">
        <v>481</v>
      </c>
      <c r="C12" s="55" t="s">
        <v>482</v>
      </c>
      <c r="D12" s="54" t="s">
        <v>483</v>
      </c>
      <c r="E12" s="48" t="s">
        <v>480</v>
      </c>
      <c r="F12" s="48">
        <v>62</v>
      </c>
      <c r="G12" s="49">
        <v>9</v>
      </c>
      <c r="H12" s="49">
        <f t="shared" si="0"/>
        <v>558</v>
      </c>
      <c r="I12" s="62"/>
    </row>
    <row r="13" ht="21" customHeight="1" spans="1:9">
      <c r="A13" s="48">
        <v>8</v>
      </c>
      <c r="B13" s="54" t="s">
        <v>484</v>
      </c>
      <c r="C13" s="55" t="s">
        <v>485</v>
      </c>
      <c r="D13" s="54" t="s">
        <v>486</v>
      </c>
      <c r="E13" s="48" t="s">
        <v>480</v>
      </c>
      <c r="F13" s="48">
        <v>196.5</v>
      </c>
      <c r="G13" s="49">
        <v>5</v>
      </c>
      <c r="H13" s="49">
        <f t="shared" si="0"/>
        <v>982.5</v>
      </c>
      <c r="I13" s="62"/>
    </row>
    <row r="14" ht="21" customHeight="1" spans="1:9">
      <c r="A14" s="48">
        <v>9</v>
      </c>
      <c r="B14" s="54" t="s">
        <v>487</v>
      </c>
      <c r="C14" s="55" t="s">
        <v>488</v>
      </c>
      <c r="D14" s="54" t="s">
        <v>489</v>
      </c>
      <c r="E14" s="48" t="s">
        <v>480</v>
      </c>
      <c r="F14" s="48">
        <v>620</v>
      </c>
      <c r="G14" s="49">
        <v>7</v>
      </c>
      <c r="H14" s="49">
        <f t="shared" si="0"/>
        <v>4340</v>
      </c>
      <c r="I14" s="62"/>
    </row>
    <row r="15" ht="21" customHeight="1" spans="1:9">
      <c r="A15" s="48">
        <v>10</v>
      </c>
      <c r="B15" s="54" t="s">
        <v>490</v>
      </c>
      <c r="C15" s="55" t="s">
        <v>491</v>
      </c>
      <c r="D15" s="54" t="s">
        <v>492</v>
      </c>
      <c r="E15" s="48" t="s">
        <v>480</v>
      </c>
      <c r="F15" s="48">
        <v>1524.5</v>
      </c>
      <c r="G15" s="49">
        <v>5.5</v>
      </c>
      <c r="H15" s="49">
        <f t="shared" si="0"/>
        <v>8384.75</v>
      </c>
      <c r="I15" s="62"/>
    </row>
    <row r="16" ht="21" customHeight="1" spans="1:9">
      <c r="A16" s="48">
        <v>11</v>
      </c>
      <c r="B16" s="54" t="s">
        <v>493</v>
      </c>
      <c r="C16" s="55" t="s">
        <v>494</v>
      </c>
      <c r="D16" s="54" t="s">
        <v>495</v>
      </c>
      <c r="E16" s="48" t="s">
        <v>480</v>
      </c>
      <c r="F16" s="48">
        <v>231</v>
      </c>
      <c r="G16" s="49">
        <v>8</v>
      </c>
      <c r="H16" s="49">
        <f t="shared" si="0"/>
        <v>1848</v>
      </c>
      <c r="I16" s="62"/>
    </row>
    <row r="17" ht="21" customHeight="1" spans="1:9">
      <c r="A17" s="48">
        <v>12</v>
      </c>
      <c r="B17" s="54" t="s">
        <v>496</v>
      </c>
      <c r="C17" s="55" t="s">
        <v>497</v>
      </c>
      <c r="D17" s="54" t="s">
        <v>498</v>
      </c>
      <c r="E17" s="48" t="s">
        <v>480</v>
      </c>
      <c r="F17" s="48">
        <v>191</v>
      </c>
      <c r="G17" s="49">
        <v>5</v>
      </c>
      <c r="H17" s="49">
        <f t="shared" si="0"/>
        <v>955</v>
      </c>
      <c r="I17" s="62"/>
    </row>
    <row r="18" ht="21" customHeight="1" spans="1:9">
      <c r="A18" s="48">
        <v>13</v>
      </c>
      <c r="B18" s="54" t="s">
        <v>499</v>
      </c>
      <c r="C18" s="55" t="s">
        <v>500</v>
      </c>
      <c r="D18" s="54" t="s">
        <v>501</v>
      </c>
      <c r="E18" s="48" t="s">
        <v>480</v>
      </c>
      <c r="F18" s="48">
        <v>200</v>
      </c>
      <c r="G18" s="49">
        <v>6</v>
      </c>
      <c r="H18" s="49">
        <f t="shared" si="0"/>
        <v>1200</v>
      </c>
      <c r="I18" s="62"/>
    </row>
    <row r="19" ht="21" customHeight="1" spans="1:9">
      <c r="A19" s="48">
        <v>14</v>
      </c>
      <c r="B19" s="54" t="s">
        <v>502</v>
      </c>
      <c r="C19" s="55" t="s">
        <v>503</v>
      </c>
      <c r="D19" s="54" t="s">
        <v>504</v>
      </c>
      <c r="E19" s="48" t="s">
        <v>480</v>
      </c>
      <c r="F19" s="48">
        <v>186</v>
      </c>
      <c r="G19" s="49">
        <v>4</v>
      </c>
      <c r="H19" s="49">
        <f t="shared" si="0"/>
        <v>744</v>
      </c>
      <c r="I19" s="62"/>
    </row>
    <row r="20" ht="21" customHeight="1" spans="1:9">
      <c r="A20" s="48">
        <v>15</v>
      </c>
      <c r="B20" s="54" t="s">
        <v>505</v>
      </c>
      <c r="C20" s="55" t="s">
        <v>506</v>
      </c>
      <c r="D20" s="54" t="s">
        <v>507</v>
      </c>
      <c r="E20" s="58" t="s">
        <v>480</v>
      </c>
      <c r="F20" s="58">
        <v>524</v>
      </c>
      <c r="G20" s="59">
        <v>8.5</v>
      </c>
      <c r="H20" s="49">
        <f t="shared" si="0"/>
        <v>4454</v>
      </c>
      <c r="I20" s="62"/>
    </row>
    <row r="21" ht="21" customHeight="1" spans="1:9">
      <c r="A21" s="48">
        <v>16</v>
      </c>
      <c r="B21" s="54" t="s">
        <v>508</v>
      </c>
      <c r="C21" s="55" t="s">
        <v>509</v>
      </c>
      <c r="D21" s="54" t="s">
        <v>510</v>
      </c>
      <c r="E21" s="48" t="s">
        <v>480</v>
      </c>
      <c r="F21" s="48">
        <v>640</v>
      </c>
      <c r="G21" s="49">
        <v>6</v>
      </c>
      <c r="H21" s="49">
        <f t="shared" si="0"/>
        <v>3840</v>
      </c>
      <c r="I21" s="62"/>
    </row>
    <row r="22" ht="21" customHeight="1" spans="1:9">
      <c r="A22" s="48">
        <v>17</v>
      </c>
      <c r="B22" s="54" t="s">
        <v>511</v>
      </c>
      <c r="C22" s="55" t="s">
        <v>512</v>
      </c>
      <c r="D22" s="54" t="s">
        <v>513</v>
      </c>
      <c r="E22" s="48" t="s">
        <v>480</v>
      </c>
      <c r="F22" s="48">
        <v>363</v>
      </c>
      <c r="G22" s="49">
        <v>4.5</v>
      </c>
      <c r="H22" s="49">
        <f t="shared" si="0"/>
        <v>1633.5</v>
      </c>
      <c r="I22" s="62"/>
    </row>
    <row r="23" ht="21" customHeight="1" spans="1:9">
      <c r="A23" s="48">
        <v>18</v>
      </c>
      <c r="B23" s="54" t="s">
        <v>514</v>
      </c>
      <c r="C23" s="55" t="s">
        <v>515</v>
      </c>
      <c r="D23" s="54" t="s">
        <v>516</v>
      </c>
      <c r="E23" s="48" t="s">
        <v>480</v>
      </c>
      <c r="F23" s="48">
        <v>325</v>
      </c>
      <c r="G23" s="49">
        <v>7.6</v>
      </c>
      <c r="H23" s="49">
        <f t="shared" si="0"/>
        <v>2470</v>
      </c>
      <c r="I23" s="62"/>
    </row>
    <row r="24" ht="21" customHeight="1" spans="1:9">
      <c r="A24" s="48">
        <v>19</v>
      </c>
      <c r="B24" s="54" t="s">
        <v>517</v>
      </c>
      <c r="C24" s="55" t="s">
        <v>518</v>
      </c>
      <c r="D24" s="54" t="s">
        <v>519</v>
      </c>
      <c r="E24" s="48" t="s">
        <v>480</v>
      </c>
      <c r="F24" s="48">
        <v>202</v>
      </c>
      <c r="G24" s="49">
        <v>6</v>
      </c>
      <c r="H24" s="49">
        <f t="shared" si="0"/>
        <v>1212</v>
      </c>
      <c r="I24" s="62"/>
    </row>
    <row r="25" ht="21" customHeight="1" spans="1:9">
      <c r="A25" s="48">
        <v>20</v>
      </c>
      <c r="B25" s="54" t="s">
        <v>520</v>
      </c>
      <c r="C25" s="55" t="s">
        <v>521</v>
      </c>
      <c r="D25" s="54" t="s">
        <v>522</v>
      </c>
      <c r="E25" s="48" t="s">
        <v>480</v>
      </c>
      <c r="F25" s="48">
        <v>759</v>
      </c>
      <c r="G25" s="49">
        <v>6</v>
      </c>
      <c r="H25" s="49">
        <f t="shared" si="0"/>
        <v>4554</v>
      </c>
      <c r="I25" s="62"/>
    </row>
    <row r="26" s="1" customFormat="1" ht="21" customHeight="1" spans="1:9">
      <c r="A26" s="48">
        <v>21</v>
      </c>
      <c r="B26" s="54" t="s">
        <v>523</v>
      </c>
      <c r="C26" s="55" t="s">
        <v>524</v>
      </c>
      <c r="D26" s="54" t="s">
        <v>525</v>
      </c>
      <c r="E26" s="48" t="s">
        <v>480</v>
      </c>
      <c r="F26" s="48">
        <v>620</v>
      </c>
      <c r="G26" s="49">
        <v>4.6</v>
      </c>
      <c r="H26" s="49">
        <f t="shared" si="0"/>
        <v>2852</v>
      </c>
      <c r="I26" s="62"/>
    </row>
    <row r="27" s="1" customFormat="1" ht="21" customHeight="1" spans="1:9">
      <c r="A27" s="48">
        <v>22</v>
      </c>
      <c r="B27" s="54" t="s">
        <v>526</v>
      </c>
      <c r="C27" s="55" t="s">
        <v>527</v>
      </c>
      <c r="D27" s="54" t="s">
        <v>528</v>
      </c>
      <c r="E27" s="48" t="s">
        <v>480</v>
      </c>
      <c r="F27" s="48">
        <v>307.28</v>
      </c>
      <c r="G27" s="49">
        <v>5.5</v>
      </c>
      <c r="H27" s="49">
        <f t="shared" si="0"/>
        <v>1690.04</v>
      </c>
      <c r="I27" s="62"/>
    </row>
    <row r="28" s="1" customFormat="1" ht="21" customHeight="1" spans="1:9">
      <c r="A28" s="48">
        <v>23</v>
      </c>
      <c r="B28" s="54" t="s">
        <v>529</v>
      </c>
      <c r="C28" s="55" t="s">
        <v>530</v>
      </c>
      <c r="D28" s="54" t="s">
        <v>531</v>
      </c>
      <c r="E28" s="48" t="s">
        <v>480</v>
      </c>
      <c r="F28" s="48">
        <v>604</v>
      </c>
      <c r="G28" s="49">
        <v>7</v>
      </c>
      <c r="H28" s="49">
        <f t="shared" si="0"/>
        <v>4228</v>
      </c>
      <c r="I28" s="62"/>
    </row>
    <row r="29" s="1" customFormat="1" ht="23" customHeight="1" spans="1:9">
      <c r="A29" s="48">
        <v>24</v>
      </c>
      <c r="B29" s="54" t="s">
        <v>532</v>
      </c>
      <c r="C29" s="55" t="s">
        <v>533</v>
      </c>
      <c r="D29" s="54" t="s">
        <v>534</v>
      </c>
      <c r="E29" s="48" t="s">
        <v>480</v>
      </c>
      <c r="F29" s="48">
        <v>588.22</v>
      </c>
      <c r="G29" s="49">
        <v>6</v>
      </c>
      <c r="H29" s="49">
        <f t="shared" si="0"/>
        <v>3529.32</v>
      </c>
      <c r="I29" s="62"/>
    </row>
    <row r="30" s="1" customFormat="1" ht="21" customHeight="1" spans="1:9">
      <c r="A30" s="48">
        <v>25</v>
      </c>
      <c r="B30" s="56" t="s">
        <v>535</v>
      </c>
      <c r="C30" s="55" t="s">
        <v>536</v>
      </c>
      <c r="D30" s="54" t="s">
        <v>537</v>
      </c>
      <c r="E30" s="48" t="s">
        <v>480</v>
      </c>
      <c r="F30" s="48">
        <v>1415</v>
      </c>
      <c r="G30" s="49">
        <v>5.5</v>
      </c>
      <c r="H30" s="49">
        <f t="shared" si="0"/>
        <v>7782.5</v>
      </c>
      <c r="I30" s="62"/>
    </row>
    <row r="31" s="1" customFormat="1" ht="21" customHeight="1" spans="1:9">
      <c r="A31" s="48">
        <v>26</v>
      </c>
      <c r="B31" s="54" t="s">
        <v>538</v>
      </c>
      <c r="C31" s="55" t="s">
        <v>539</v>
      </c>
      <c r="D31" s="54" t="s">
        <v>540</v>
      </c>
      <c r="E31" s="48" t="s">
        <v>480</v>
      </c>
      <c r="F31" s="48">
        <v>289</v>
      </c>
      <c r="G31" s="49">
        <v>5</v>
      </c>
      <c r="H31" s="49">
        <f t="shared" si="0"/>
        <v>1445</v>
      </c>
      <c r="I31" s="62"/>
    </row>
    <row r="32" s="1" customFormat="1" ht="21" customHeight="1" spans="1:9">
      <c r="A32" s="48">
        <v>27</v>
      </c>
      <c r="B32" s="54" t="s">
        <v>541</v>
      </c>
      <c r="C32" s="55" t="s">
        <v>542</v>
      </c>
      <c r="D32" s="54" t="s">
        <v>543</v>
      </c>
      <c r="E32" s="48" t="s">
        <v>480</v>
      </c>
      <c r="F32" s="48">
        <v>415</v>
      </c>
      <c r="G32" s="49">
        <v>3.9</v>
      </c>
      <c r="H32" s="49">
        <f t="shared" si="0"/>
        <v>1618.5</v>
      </c>
      <c r="I32" s="62"/>
    </row>
    <row r="33" s="1" customFormat="1" ht="21" customHeight="1" spans="1:9">
      <c r="A33" s="48">
        <v>28</v>
      </c>
      <c r="B33" s="54" t="s">
        <v>544</v>
      </c>
      <c r="C33" s="55" t="s">
        <v>545</v>
      </c>
      <c r="D33" s="54" t="s">
        <v>546</v>
      </c>
      <c r="E33" s="48" t="s">
        <v>480</v>
      </c>
      <c r="F33" s="48">
        <v>217</v>
      </c>
      <c r="G33" s="49">
        <v>5</v>
      </c>
      <c r="H33" s="49">
        <f t="shared" si="0"/>
        <v>1085</v>
      </c>
      <c r="I33" s="62"/>
    </row>
    <row r="34" s="1" customFormat="1" ht="21" customHeight="1" spans="1:9">
      <c r="A34" s="48">
        <v>29</v>
      </c>
      <c r="B34" s="54" t="s">
        <v>547</v>
      </c>
      <c r="C34" s="55" t="s">
        <v>548</v>
      </c>
      <c r="D34" s="54" t="s">
        <v>549</v>
      </c>
      <c r="E34" s="48" t="s">
        <v>480</v>
      </c>
      <c r="F34" s="48">
        <v>301</v>
      </c>
      <c r="G34" s="49">
        <v>5.5</v>
      </c>
      <c r="H34" s="49">
        <f t="shared" si="0"/>
        <v>1655.5</v>
      </c>
      <c r="I34" s="62"/>
    </row>
    <row r="35" s="1" customFormat="1" ht="15.75" spans="1:9">
      <c r="A35" s="48">
        <v>30</v>
      </c>
      <c r="B35" s="54" t="s">
        <v>550</v>
      </c>
      <c r="C35" s="55" t="s">
        <v>551</v>
      </c>
      <c r="D35" s="54" t="s">
        <v>552</v>
      </c>
      <c r="E35" s="48" t="s">
        <v>480</v>
      </c>
      <c r="F35" s="48">
        <v>428</v>
      </c>
      <c r="G35" s="49">
        <v>3.6</v>
      </c>
      <c r="H35" s="49">
        <f t="shared" si="0"/>
        <v>1540.8</v>
      </c>
      <c r="I35" s="62"/>
    </row>
    <row r="36" ht="21" customHeight="1" spans="1:9">
      <c r="A36" s="48">
        <v>31</v>
      </c>
      <c r="B36" s="54" t="s">
        <v>553</v>
      </c>
      <c r="C36" s="55" t="s">
        <v>554</v>
      </c>
      <c r="D36" s="54" t="s">
        <v>555</v>
      </c>
      <c r="E36" s="48" t="s">
        <v>480</v>
      </c>
      <c r="F36" s="48">
        <v>930</v>
      </c>
      <c r="G36" s="49">
        <v>5</v>
      </c>
      <c r="H36" s="49">
        <f t="shared" si="0"/>
        <v>4650</v>
      </c>
      <c r="I36" s="62"/>
    </row>
    <row r="37" ht="23" customHeight="1" spans="1:9">
      <c r="A37" s="48">
        <v>32</v>
      </c>
      <c r="B37" s="54" t="s">
        <v>556</v>
      </c>
      <c r="C37" s="55" t="s">
        <v>557</v>
      </c>
      <c r="D37" s="60" t="s">
        <v>558</v>
      </c>
      <c r="E37" s="48" t="s">
        <v>480</v>
      </c>
      <c r="F37" s="48">
        <v>545</v>
      </c>
      <c r="G37" s="49">
        <v>5</v>
      </c>
      <c r="H37" s="49">
        <f t="shared" si="0"/>
        <v>2725</v>
      </c>
      <c r="I37" s="62"/>
    </row>
    <row r="38" ht="21" customHeight="1" spans="1:9">
      <c r="A38" s="48">
        <v>33</v>
      </c>
      <c r="B38" s="54" t="s">
        <v>559</v>
      </c>
      <c r="C38" s="55" t="s">
        <v>560</v>
      </c>
      <c r="D38" s="54" t="s">
        <v>561</v>
      </c>
      <c r="E38" s="48" t="s">
        <v>480</v>
      </c>
      <c r="F38" s="48">
        <v>129</v>
      </c>
      <c r="G38" s="49">
        <v>8</v>
      </c>
      <c r="H38" s="49">
        <f t="shared" si="0"/>
        <v>1032</v>
      </c>
      <c r="I38" s="62"/>
    </row>
    <row r="39" ht="21" customHeight="1" spans="1:9">
      <c r="A39" s="48">
        <v>34</v>
      </c>
      <c r="B39" s="54" t="s">
        <v>562</v>
      </c>
      <c r="C39" s="55" t="s">
        <v>563</v>
      </c>
      <c r="D39" s="54" t="s">
        <v>564</v>
      </c>
      <c r="E39" s="48" t="s">
        <v>480</v>
      </c>
      <c r="F39" s="48">
        <v>129</v>
      </c>
      <c r="G39" s="49">
        <v>7</v>
      </c>
      <c r="H39" s="49">
        <f t="shared" si="0"/>
        <v>903</v>
      </c>
      <c r="I39" s="62"/>
    </row>
    <row r="40" ht="21" customHeight="1" spans="1:9">
      <c r="A40" s="48">
        <v>35</v>
      </c>
      <c r="B40" s="54" t="s">
        <v>565</v>
      </c>
      <c r="C40" s="55" t="s">
        <v>566</v>
      </c>
      <c r="D40" s="54" t="s">
        <v>567</v>
      </c>
      <c r="E40" s="48" t="s">
        <v>480</v>
      </c>
      <c r="F40" s="48">
        <v>199</v>
      </c>
      <c r="G40" s="49">
        <v>4</v>
      </c>
      <c r="H40" s="49">
        <f t="shared" si="0"/>
        <v>796</v>
      </c>
      <c r="I40" s="62"/>
    </row>
    <row r="41" ht="21" customHeight="1" spans="1:9">
      <c r="A41" s="48">
        <v>36</v>
      </c>
      <c r="B41" s="54" t="s">
        <v>568</v>
      </c>
      <c r="C41" s="55" t="s">
        <v>569</v>
      </c>
      <c r="D41" s="54" t="s">
        <v>570</v>
      </c>
      <c r="E41" s="48" t="s">
        <v>480</v>
      </c>
      <c r="F41" s="48">
        <v>693</v>
      </c>
      <c r="G41" s="49">
        <v>2.5</v>
      </c>
      <c r="H41" s="49">
        <f t="shared" si="0"/>
        <v>1732.5</v>
      </c>
      <c r="I41" s="62"/>
    </row>
    <row r="42" ht="21" customHeight="1" spans="1:9">
      <c r="A42" s="48">
        <v>37</v>
      </c>
      <c r="B42" s="54" t="s">
        <v>571</v>
      </c>
      <c r="C42" s="55" t="s">
        <v>572</v>
      </c>
      <c r="D42" s="54" t="s">
        <v>573</v>
      </c>
      <c r="E42" s="48" t="s">
        <v>480</v>
      </c>
      <c r="F42" s="48">
        <v>385</v>
      </c>
      <c r="G42" s="49">
        <v>5</v>
      </c>
      <c r="H42" s="49">
        <f t="shared" si="0"/>
        <v>1925</v>
      </c>
      <c r="I42" s="62"/>
    </row>
    <row r="43" ht="21" customHeight="1" spans="1:9">
      <c r="A43" s="48">
        <v>38</v>
      </c>
      <c r="B43" s="54" t="s">
        <v>574</v>
      </c>
      <c r="C43" s="55" t="s">
        <v>575</v>
      </c>
      <c r="D43" s="54" t="s">
        <v>576</v>
      </c>
      <c r="E43" s="48" t="s">
        <v>480</v>
      </c>
      <c r="F43" s="48">
        <v>196</v>
      </c>
      <c r="G43" s="49">
        <v>8</v>
      </c>
      <c r="H43" s="49">
        <f t="shared" si="0"/>
        <v>1568</v>
      </c>
      <c r="I43" s="62"/>
    </row>
    <row r="44" ht="29.1" customHeight="1" spans="1:9">
      <c r="A44" s="48">
        <v>39</v>
      </c>
      <c r="B44" s="54" t="s">
        <v>577</v>
      </c>
      <c r="C44" s="55" t="s">
        <v>578</v>
      </c>
      <c r="D44" s="54" t="s">
        <v>579</v>
      </c>
      <c r="E44" s="48" t="s">
        <v>480</v>
      </c>
      <c r="F44" s="48">
        <v>378</v>
      </c>
      <c r="G44" s="49">
        <v>7</v>
      </c>
      <c r="H44" s="49">
        <f t="shared" si="0"/>
        <v>2646</v>
      </c>
      <c r="I44" s="62"/>
    </row>
    <row r="45" ht="15.75" spans="1:9">
      <c r="A45" s="48">
        <v>40</v>
      </c>
      <c r="B45" s="54" t="s">
        <v>580</v>
      </c>
      <c r="C45" s="55" t="s">
        <v>581</v>
      </c>
      <c r="D45" s="54" t="s">
        <v>582</v>
      </c>
      <c r="E45" s="48" t="s">
        <v>480</v>
      </c>
      <c r="F45" s="48">
        <v>392.74</v>
      </c>
      <c r="G45" s="49">
        <v>6</v>
      </c>
      <c r="H45" s="49">
        <f t="shared" si="0"/>
        <v>2356.44</v>
      </c>
      <c r="I45" s="62"/>
    </row>
    <row r="46" ht="21" customHeight="1" spans="1:9">
      <c r="A46" s="48">
        <v>41</v>
      </c>
      <c r="B46" s="54" t="s">
        <v>583</v>
      </c>
      <c r="C46" s="55" t="s">
        <v>584</v>
      </c>
      <c r="D46" s="54" t="s">
        <v>585</v>
      </c>
      <c r="E46" s="48" t="s">
        <v>480</v>
      </c>
      <c r="F46" s="48">
        <v>100</v>
      </c>
      <c r="G46" s="49">
        <v>4</v>
      </c>
      <c r="H46" s="49">
        <f t="shared" si="0"/>
        <v>400</v>
      </c>
      <c r="I46" s="62"/>
    </row>
    <row r="47" ht="34" customHeight="1" spans="1:9">
      <c r="A47" s="48">
        <v>42</v>
      </c>
      <c r="B47" s="54" t="s">
        <v>586</v>
      </c>
      <c r="C47" s="55" t="s">
        <v>587</v>
      </c>
      <c r="D47" s="54" t="s">
        <v>588</v>
      </c>
      <c r="E47" s="48" t="s">
        <v>480</v>
      </c>
      <c r="F47" s="48">
        <v>892</v>
      </c>
      <c r="G47" s="49">
        <v>4</v>
      </c>
      <c r="H47" s="49">
        <f t="shared" si="0"/>
        <v>3568</v>
      </c>
      <c r="I47" s="62"/>
    </row>
    <row r="48" ht="21" customHeight="1" spans="1:9">
      <c r="A48" s="48">
        <v>43</v>
      </c>
      <c r="B48" s="54" t="s">
        <v>589</v>
      </c>
      <c r="C48" s="55" t="s">
        <v>590</v>
      </c>
      <c r="D48" s="54" t="s">
        <v>591</v>
      </c>
      <c r="E48" s="48" t="s">
        <v>480</v>
      </c>
      <c r="F48" s="48">
        <v>691.18</v>
      </c>
      <c r="G48" s="49">
        <v>6</v>
      </c>
      <c r="H48" s="49">
        <f t="shared" si="0"/>
        <v>4147.08</v>
      </c>
      <c r="I48" s="62"/>
    </row>
    <row r="49" ht="21" customHeight="1" spans="1:9">
      <c r="A49" s="48">
        <v>44</v>
      </c>
      <c r="B49" s="54" t="s">
        <v>592</v>
      </c>
      <c r="C49" s="55" t="s">
        <v>593</v>
      </c>
      <c r="D49" s="54" t="s">
        <v>594</v>
      </c>
      <c r="E49" s="48" t="s">
        <v>480</v>
      </c>
      <c r="F49" s="48">
        <v>641.68</v>
      </c>
      <c r="G49" s="49">
        <v>2.7</v>
      </c>
      <c r="H49" s="49">
        <f t="shared" si="0"/>
        <v>1732.536</v>
      </c>
      <c r="I49" s="62"/>
    </row>
    <row r="50" ht="21" customHeight="1" spans="1:9">
      <c r="A50" s="48">
        <v>45</v>
      </c>
      <c r="B50" s="54" t="s">
        <v>595</v>
      </c>
      <c r="C50" s="55" t="s">
        <v>596</v>
      </c>
      <c r="D50" s="54" t="s">
        <v>597</v>
      </c>
      <c r="E50" s="48" t="s">
        <v>480</v>
      </c>
      <c r="F50" s="48">
        <v>189.02</v>
      </c>
      <c r="G50" s="49">
        <v>5</v>
      </c>
      <c r="H50" s="49">
        <f t="shared" si="0"/>
        <v>945.1</v>
      </c>
      <c r="I50" s="62"/>
    </row>
    <row r="51" ht="21" customHeight="1" spans="1:9">
      <c r="A51" s="48">
        <v>46</v>
      </c>
      <c r="B51" s="54" t="s">
        <v>598</v>
      </c>
      <c r="C51" s="55" t="s">
        <v>599</v>
      </c>
      <c r="D51" s="54" t="s">
        <v>600</v>
      </c>
      <c r="E51" s="48" t="s">
        <v>480</v>
      </c>
      <c r="F51" s="48">
        <v>331</v>
      </c>
      <c r="G51" s="49">
        <v>7</v>
      </c>
      <c r="H51" s="49">
        <f t="shared" si="0"/>
        <v>2317</v>
      </c>
      <c r="I51" s="62"/>
    </row>
    <row r="52" ht="21" customHeight="1" spans="1:9">
      <c r="A52" s="48">
        <v>47</v>
      </c>
      <c r="B52" s="54" t="s">
        <v>601</v>
      </c>
      <c r="C52" s="55" t="s">
        <v>602</v>
      </c>
      <c r="D52" s="54" t="s">
        <v>603</v>
      </c>
      <c r="E52" s="48" t="s">
        <v>480</v>
      </c>
      <c r="F52" s="48">
        <v>239</v>
      </c>
      <c r="G52" s="49">
        <v>3.1</v>
      </c>
      <c r="H52" s="49">
        <f t="shared" si="0"/>
        <v>740.9</v>
      </c>
      <c r="I52" s="62"/>
    </row>
    <row r="53" ht="21" customHeight="1" spans="1:9">
      <c r="A53" s="48">
        <v>48</v>
      </c>
      <c r="B53" s="54" t="s">
        <v>604</v>
      </c>
      <c r="C53" s="55" t="s">
        <v>605</v>
      </c>
      <c r="D53" s="54" t="s">
        <v>606</v>
      </c>
      <c r="E53" s="48" t="s">
        <v>480</v>
      </c>
      <c r="F53" s="48">
        <v>313</v>
      </c>
      <c r="G53" s="49">
        <v>5</v>
      </c>
      <c r="H53" s="49">
        <f t="shared" si="0"/>
        <v>1565</v>
      </c>
      <c r="I53" s="62"/>
    </row>
    <row r="54" ht="21" customHeight="1" spans="1:9">
      <c r="A54" s="48">
        <v>49</v>
      </c>
      <c r="B54" s="54" t="s">
        <v>607</v>
      </c>
      <c r="C54" s="55" t="s">
        <v>608</v>
      </c>
      <c r="D54" s="54" t="s">
        <v>609</v>
      </c>
      <c r="E54" s="48" t="s">
        <v>480</v>
      </c>
      <c r="F54" s="48">
        <v>450</v>
      </c>
      <c r="G54" s="49">
        <v>7.5</v>
      </c>
      <c r="H54" s="49">
        <f t="shared" si="0"/>
        <v>3375</v>
      </c>
      <c r="I54" s="62"/>
    </row>
    <row r="55" ht="21" customHeight="1" spans="1:9">
      <c r="A55" s="48">
        <v>50</v>
      </c>
      <c r="B55" s="54" t="s">
        <v>610</v>
      </c>
      <c r="C55" s="55" t="s">
        <v>611</v>
      </c>
      <c r="D55" s="54" t="s">
        <v>612</v>
      </c>
      <c r="E55" s="48" t="s">
        <v>480</v>
      </c>
      <c r="F55" s="48">
        <v>90</v>
      </c>
      <c r="G55" s="49">
        <v>4</v>
      </c>
      <c r="H55" s="49">
        <f t="shared" si="0"/>
        <v>360</v>
      </c>
      <c r="I55" s="62"/>
    </row>
    <row r="56" ht="21" customHeight="1" spans="1:9">
      <c r="A56" s="48">
        <v>51</v>
      </c>
      <c r="B56" s="54" t="s">
        <v>613</v>
      </c>
      <c r="C56" s="55" t="s">
        <v>614</v>
      </c>
      <c r="D56" s="54" t="s">
        <v>615</v>
      </c>
      <c r="E56" s="48" t="s">
        <v>480</v>
      </c>
      <c r="F56" s="48">
        <v>583</v>
      </c>
      <c r="G56" s="49">
        <v>5</v>
      </c>
      <c r="H56" s="49">
        <f t="shared" si="0"/>
        <v>2915</v>
      </c>
      <c r="I56" s="62"/>
    </row>
    <row r="57" ht="21" customHeight="1" spans="1:9">
      <c r="A57" s="48">
        <v>52</v>
      </c>
      <c r="B57" s="54" t="s">
        <v>616</v>
      </c>
      <c r="C57" s="55" t="s">
        <v>617</v>
      </c>
      <c r="D57" s="54" t="s">
        <v>618</v>
      </c>
      <c r="E57" s="48" t="s">
        <v>480</v>
      </c>
      <c r="F57" s="48">
        <v>987</v>
      </c>
      <c r="G57" s="49">
        <v>5</v>
      </c>
      <c r="H57" s="49">
        <f t="shared" si="0"/>
        <v>4935</v>
      </c>
      <c r="I57" s="62"/>
    </row>
    <row r="58" ht="21" customHeight="1" spans="1:9">
      <c r="A58" s="48">
        <v>53</v>
      </c>
      <c r="B58" s="54" t="s">
        <v>619</v>
      </c>
      <c r="C58" s="55" t="s">
        <v>620</v>
      </c>
      <c r="D58" s="54" t="s">
        <v>621</v>
      </c>
      <c r="E58" s="48" t="s">
        <v>480</v>
      </c>
      <c r="F58" s="48">
        <v>105</v>
      </c>
      <c r="G58" s="49">
        <v>5</v>
      </c>
      <c r="H58" s="49">
        <f t="shared" si="0"/>
        <v>525</v>
      </c>
      <c r="I58" s="62"/>
    </row>
    <row r="59" ht="21" customHeight="1" spans="1:9">
      <c r="A59" s="48">
        <v>54</v>
      </c>
      <c r="B59" s="54" t="s">
        <v>622</v>
      </c>
      <c r="C59" s="55" t="s">
        <v>515</v>
      </c>
      <c r="D59" s="61" t="s">
        <v>623</v>
      </c>
      <c r="E59" s="48" t="s">
        <v>480</v>
      </c>
      <c r="F59" s="48">
        <f>328+121</f>
        <v>449</v>
      </c>
      <c r="G59" s="49">
        <v>7</v>
      </c>
      <c r="H59" s="49">
        <f t="shared" si="0"/>
        <v>3143</v>
      </c>
      <c r="I59" s="62"/>
    </row>
    <row r="60" ht="21" customHeight="1" spans="1:9">
      <c r="A60" s="48">
        <v>55</v>
      </c>
      <c r="B60" s="54" t="s">
        <v>624</v>
      </c>
      <c r="C60" s="55" t="s">
        <v>625</v>
      </c>
      <c r="D60" s="54" t="s">
        <v>626</v>
      </c>
      <c r="E60" s="48" t="s">
        <v>480</v>
      </c>
      <c r="F60" s="48">
        <v>609.5284</v>
      </c>
      <c r="G60" s="49">
        <v>6</v>
      </c>
      <c r="H60" s="49">
        <f t="shared" si="0"/>
        <v>3657.1704</v>
      </c>
      <c r="I60" s="62"/>
    </row>
    <row r="61" ht="23" customHeight="1" spans="1:9">
      <c r="A61" s="48">
        <v>56</v>
      </c>
      <c r="B61" s="54" t="s">
        <v>627</v>
      </c>
      <c r="C61" s="55" t="s">
        <v>628</v>
      </c>
      <c r="D61" s="54" t="s">
        <v>629</v>
      </c>
      <c r="E61" s="48" t="s">
        <v>480</v>
      </c>
      <c r="F61" s="48">
        <v>949</v>
      </c>
      <c r="G61" s="49">
        <v>4</v>
      </c>
      <c r="H61" s="49">
        <f t="shared" si="0"/>
        <v>3796</v>
      </c>
      <c r="I61" s="62"/>
    </row>
    <row r="62" ht="21" customHeight="1" spans="1:9">
      <c r="A62" s="48">
        <v>57</v>
      </c>
      <c r="B62" s="54" t="s">
        <v>630</v>
      </c>
      <c r="C62" s="55" t="s">
        <v>631</v>
      </c>
      <c r="D62" s="54" t="s">
        <v>632</v>
      </c>
      <c r="E62" s="48" t="s">
        <v>480</v>
      </c>
      <c r="F62" s="48">
        <v>265</v>
      </c>
      <c r="G62" s="49">
        <v>4</v>
      </c>
      <c r="H62" s="49">
        <f t="shared" si="0"/>
        <v>1060</v>
      </c>
      <c r="I62" s="62"/>
    </row>
    <row r="63" ht="23" customHeight="1" spans="1:9">
      <c r="A63" s="48">
        <v>58</v>
      </c>
      <c r="B63" s="54" t="s">
        <v>633</v>
      </c>
      <c r="C63" s="55" t="s">
        <v>634</v>
      </c>
      <c r="D63" s="54" t="s">
        <v>635</v>
      </c>
      <c r="E63" s="48" t="s">
        <v>480</v>
      </c>
      <c r="F63" s="48">
        <v>198</v>
      </c>
      <c r="G63" s="49">
        <v>7</v>
      </c>
      <c r="H63" s="49">
        <f t="shared" si="0"/>
        <v>1386</v>
      </c>
      <c r="I63" s="62"/>
    </row>
    <row r="64" ht="21" customHeight="1" spans="1:9">
      <c r="A64" s="48">
        <v>59</v>
      </c>
      <c r="B64" s="54" t="s">
        <v>636</v>
      </c>
      <c r="C64" s="55" t="s">
        <v>637</v>
      </c>
      <c r="D64" s="54" t="s">
        <v>638</v>
      </c>
      <c r="E64" s="48" t="s">
        <v>480</v>
      </c>
      <c r="F64" s="48">
        <v>80</v>
      </c>
      <c r="G64" s="49">
        <v>8</v>
      </c>
      <c r="H64" s="49">
        <f t="shared" si="0"/>
        <v>640</v>
      </c>
      <c r="I64" s="62"/>
    </row>
    <row r="65" ht="21" customHeight="1" spans="1:9">
      <c r="A65" s="48">
        <v>60</v>
      </c>
      <c r="B65" s="54" t="s">
        <v>639</v>
      </c>
      <c r="C65" s="55" t="s">
        <v>640</v>
      </c>
      <c r="D65" s="54" t="s">
        <v>641</v>
      </c>
      <c r="E65" s="48" t="s">
        <v>480</v>
      </c>
      <c r="F65" s="48">
        <v>238</v>
      </c>
      <c r="G65" s="49">
        <v>4</v>
      </c>
      <c r="H65" s="49">
        <f t="shared" si="0"/>
        <v>952</v>
      </c>
      <c r="I65" s="62"/>
    </row>
    <row r="66" ht="21" customHeight="1" spans="1:9">
      <c r="A66" s="48">
        <v>61</v>
      </c>
      <c r="B66" s="54" t="s">
        <v>642</v>
      </c>
      <c r="C66" s="55" t="s">
        <v>643</v>
      </c>
      <c r="D66" s="54" t="s">
        <v>644</v>
      </c>
      <c r="E66" s="48" t="s">
        <v>480</v>
      </c>
      <c r="F66" s="48">
        <v>210</v>
      </c>
      <c r="G66" s="49">
        <v>4</v>
      </c>
      <c r="H66" s="49">
        <f t="shared" si="0"/>
        <v>840</v>
      </c>
      <c r="I66" s="62"/>
    </row>
    <row r="67" ht="21" customHeight="1" spans="1:9">
      <c r="A67" s="48">
        <v>62</v>
      </c>
      <c r="B67" s="54" t="s">
        <v>645</v>
      </c>
      <c r="C67" s="55" t="s">
        <v>646</v>
      </c>
      <c r="D67" s="54" t="s">
        <v>647</v>
      </c>
      <c r="E67" s="48" t="s">
        <v>480</v>
      </c>
      <c r="F67" s="48">
        <v>108</v>
      </c>
      <c r="G67" s="49">
        <v>3</v>
      </c>
      <c r="H67" s="49">
        <f t="shared" si="0"/>
        <v>324</v>
      </c>
      <c r="I67" s="62"/>
    </row>
    <row r="68" ht="21" customHeight="1" spans="1:9">
      <c r="A68" s="48">
        <v>63</v>
      </c>
      <c r="B68" s="54" t="s">
        <v>648</v>
      </c>
      <c r="C68" s="55" t="s">
        <v>649</v>
      </c>
      <c r="D68" s="54" t="s">
        <v>650</v>
      </c>
      <c r="E68" s="48" t="s">
        <v>480</v>
      </c>
      <c r="F68" s="48">
        <v>685</v>
      </c>
      <c r="G68" s="49">
        <v>5</v>
      </c>
      <c r="H68" s="49">
        <f t="shared" si="0"/>
        <v>3425</v>
      </c>
      <c r="I68" s="62"/>
    </row>
    <row r="69" ht="21" customHeight="1" spans="1:9">
      <c r="A69" s="48">
        <v>64</v>
      </c>
      <c r="B69" s="54" t="s">
        <v>651</v>
      </c>
      <c r="C69" s="55" t="s">
        <v>652</v>
      </c>
      <c r="D69" s="54" t="s">
        <v>653</v>
      </c>
      <c r="E69" s="48" t="s">
        <v>480</v>
      </c>
      <c r="F69" s="48">
        <v>108</v>
      </c>
      <c r="G69" s="49">
        <v>2.7</v>
      </c>
      <c r="H69" s="49">
        <f t="shared" si="0"/>
        <v>291.6</v>
      </c>
      <c r="I69" s="62"/>
    </row>
    <row r="70" ht="21" customHeight="1" spans="1:9">
      <c r="A70" s="48">
        <v>65</v>
      </c>
      <c r="B70" s="54" t="s">
        <v>654</v>
      </c>
      <c r="C70" s="55" t="s">
        <v>655</v>
      </c>
      <c r="D70" s="54" t="s">
        <v>656</v>
      </c>
      <c r="E70" s="48" t="s">
        <v>480</v>
      </c>
      <c r="F70" s="48">
        <v>528</v>
      </c>
      <c r="G70" s="49">
        <v>5.3</v>
      </c>
      <c r="H70" s="49">
        <f t="shared" ref="H70:H133" si="1">F70*G70</f>
        <v>2798.4</v>
      </c>
      <c r="I70" s="62"/>
    </row>
    <row r="71" ht="21" customHeight="1" spans="1:9">
      <c r="A71" s="48">
        <v>66</v>
      </c>
      <c r="B71" s="54" t="s">
        <v>657</v>
      </c>
      <c r="C71" s="55" t="s">
        <v>658</v>
      </c>
      <c r="D71" s="54" t="s">
        <v>659</v>
      </c>
      <c r="E71" s="48" t="s">
        <v>480</v>
      </c>
      <c r="F71" s="48">
        <v>754</v>
      </c>
      <c r="G71" s="49">
        <v>4</v>
      </c>
      <c r="H71" s="49">
        <f t="shared" si="1"/>
        <v>3016</v>
      </c>
      <c r="I71" s="62"/>
    </row>
    <row r="72" ht="21" customHeight="1" spans="1:9">
      <c r="A72" s="48">
        <v>67</v>
      </c>
      <c r="B72" s="54" t="s">
        <v>660</v>
      </c>
      <c r="C72" s="55" t="s">
        <v>661</v>
      </c>
      <c r="D72" s="54" t="s">
        <v>662</v>
      </c>
      <c r="E72" s="48" t="s">
        <v>480</v>
      </c>
      <c r="F72" s="48">
        <v>560</v>
      </c>
      <c r="G72" s="49">
        <v>4</v>
      </c>
      <c r="H72" s="49">
        <f t="shared" si="1"/>
        <v>2240</v>
      </c>
      <c r="I72" s="62"/>
    </row>
    <row r="73" ht="21" customHeight="1" spans="1:9">
      <c r="A73" s="48">
        <v>68</v>
      </c>
      <c r="B73" s="54" t="s">
        <v>663</v>
      </c>
      <c r="C73" s="55" t="s">
        <v>664</v>
      </c>
      <c r="D73" s="54" t="s">
        <v>665</v>
      </c>
      <c r="E73" s="48" t="s">
        <v>480</v>
      </c>
      <c r="F73" s="48">
        <v>335</v>
      </c>
      <c r="G73" s="49">
        <v>3</v>
      </c>
      <c r="H73" s="49">
        <f t="shared" si="1"/>
        <v>1005</v>
      </c>
      <c r="I73" s="62"/>
    </row>
    <row r="74" ht="21" customHeight="1" spans="1:9">
      <c r="A74" s="48">
        <v>69</v>
      </c>
      <c r="B74" s="54" t="s">
        <v>666</v>
      </c>
      <c r="C74" s="55" t="s">
        <v>667</v>
      </c>
      <c r="D74" s="54" t="s">
        <v>668</v>
      </c>
      <c r="E74" s="48" t="s">
        <v>480</v>
      </c>
      <c r="F74" s="48">
        <v>198</v>
      </c>
      <c r="G74" s="49">
        <v>5</v>
      </c>
      <c r="H74" s="49">
        <f t="shared" si="1"/>
        <v>990</v>
      </c>
      <c r="I74" s="62"/>
    </row>
    <row r="75" ht="21" customHeight="1" spans="1:9">
      <c r="A75" s="48">
        <v>70</v>
      </c>
      <c r="B75" s="54" t="s">
        <v>669</v>
      </c>
      <c r="C75" s="55" t="s">
        <v>670</v>
      </c>
      <c r="D75" s="54" t="s">
        <v>671</v>
      </c>
      <c r="E75" s="48" t="s">
        <v>480</v>
      </c>
      <c r="F75" s="48">
        <v>543</v>
      </c>
      <c r="G75" s="49">
        <v>5</v>
      </c>
      <c r="H75" s="49">
        <f t="shared" si="1"/>
        <v>2715</v>
      </c>
      <c r="I75" s="62"/>
    </row>
    <row r="76" ht="21" customHeight="1" spans="1:9">
      <c r="A76" s="48">
        <v>71</v>
      </c>
      <c r="B76" s="54" t="s">
        <v>672</v>
      </c>
      <c r="C76" s="55" t="s">
        <v>673</v>
      </c>
      <c r="D76" s="54" t="s">
        <v>674</v>
      </c>
      <c r="E76" s="48" t="s">
        <v>480</v>
      </c>
      <c r="F76" s="48">
        <v>314</v>
      </c>
      <c r="G76" s="49">
        <v>7</v>
      </c>
      <c r="H76" s="49">
        <f t="shared" si="1"/>
        <v>2198</v>
      </c>
      <c r="I76" s="62"/>
    </row>
    <row r="77" ht="21" customHeight="1" spans="1:9">
      <c r="A77" s="48">
        <v>72</v>
      </c>
      <c r="B77" s="54" t="s">
        <v>675</v>
      </c>
      <c r="C77" s="55" t="s">
        <v>676</v>
      </c>
      <c r="D77" s="54" t="s">
        <v>677</v>
      </c>
      <c r="E77" s="48" t="s">
        <v>480</v>
      </c>
      <c r="F77" s="48">
        <v>234</v>
      </c>
      <c r="G77" s="49">
        <v>6</v>
      </c>
      <c r="H77" s="49">
        <f t="shared" si="1"/>
        <v>1404</v>
      </c>
      <c r="I77" s="62"/>
    </row>
    <row r="78" ht="21" customHeight="1" spans="1:9">
      <c r="A78" s="48">
        <v>73</v>
      </c>
      <c r="B78" s="54" t="s">
        <v>678</v>
      </c>
      <c r="C78" s="55" t="s">
        <v>679</v>
      </c>
      <c r="D78" s="54" t="s">
        <v>680</v>
      </c>
      <c r="E78" s="48" t="s">
        <v>480</v>
      </c>
      <c r="F78" s="48">
        <v>302</v>
      </c>
      <c r="G78" s="49">
        <v>6</v>
      </c>
      <c r="H78" s="49">
        <f t="shared" si="1"/>
        <v>1812</v>
      </c>
      <c r="I78" s="62"/>
    </row>
    <row r="79" ht="15.75" spans="1:9">
      <c r="A79" s="48">
        <v>74</v>
      </c>
      <c r="B79" s="54" t="s">
        <v>681</v>
      </c>
      <c r="C79" s="55" t="s">
        <v>682</v>
      </c>
      <c r="D79" s="54" t="s">
        <v>683</v>
      </c>
      <c r="E79" s="48" t="s">
        <v>480</v>
      </c>
      <c r="F79" s="48">
        <v>56</v>
      </c>
      <c r="G79" s="49">
        <v>3</v>
      </c>
      <c r="H79" s="49">
        <f t="shared" si="1"/>
        <v>168</v>
      </c>
      <c r="I79" s="62"/>
    </row>
    <row r="80" ht="15.75" spans="1:9">
      <c r="A80" s="48">
        <v>75</v>
      </c>
      <c r="B80" s="54" t="s">
        <v>684</v>
      </c>
      <c r="C80" s="55" t="s">
        <v>685</v>
      </c>
      <c r="D80" s="54" t="s">
        <v>686</v>
      </c>
      <c r="E80" s="48" t="s">
        <v>480</v>
      </c>
      <c r="F80" s="48">
        <v>605</v>
      </c>
      <c r="G80" s="49">
        <v>7</v>
      </c>
      <c r="H80" s="49">
        <f t="shared" si="1"/>
        <v>4235</v>
      </c>
      <c r="I80" s="62"/>
    </row>
    <row r="81" ht="21" customHeight="1" spans="1:9">
      <c r="A81" s="48">
        <v>76</v>
      </c>
      <c r="B81" s="54" t="s">
        <v>687</v>
      </c>
      <c r="C81" s="55" t="s">
        <v>688</v>
      </c>
      <c r="D81" s="54" t="s">
        <v>689</v>
      </c>
      <c r="E81" s="48" t="s">
        <v>480</v>
      </c>
      <c r="F81" s="48">
        <v>530</v>
      </c>
      <c r="G81" s="49">
        <v>4</v>
      </c>
      <c r="H81" s="49">
        <f t="shared" si="1"/>
        <v>2120</v>
      </c>
      <c r="I81" s="62"/>
    </row>
    <row r="82" ht="21" customHeight="1" spans="1:9">
      <c r="A82" s="48">
        <v>77</v>
      </c>
      <c r="B82" s="54" t="s">
        <v>690</v>
      </c>
      <c r="C82" s="55" t="s">
        <v>691</v>
      </c>
      <c r="D82" s="54" t="s">
        <v>692</v>
      </c>
      <c r="E82" s="48" t="s">
        <v>480</v>
      </c>
      <c r="F82" s="48">
        <v>75</v>
      </c>
      <c r="G82" s="49">
        <v>3</v>
      </c>
      <c r="H82" s="49">
        <f t="shared" si="1"/>
        <v>225</v>
      </c>
      <c r="I82" s="62"/>
    </row>
    <row r="83" ht="21" customHeight="1" spans="1:9">
      <c r="A83" s="48">
        <v>78</v>
      </c>
      <c r="B83" s="54" t="s">
        <v>693</v>
      </c>
      <c r="C83" s="55" t="s">
        <v>694</v>
      </c>
      <c r="D83" s="54" t="s">
        <v>695</v>
      </c>
      <c r="E83" s="48" t="s">
        <v>480</v>
      </c>
      <c r="F83" s="48">
        <v>305</v>
      </c>
      <c r="G83" s="49">
        <v>4</v>
      </c>
      <c r="H83" s="49">
        <f t="shared" si="1"/>
        <v>1220</v>
      </c>
      <c r="I83" s="62"/>
    </row>
    <row r="84" ht="21" customHeight="1" spans="1:9">
      <c r="A84" s="48">
        <v>79</v>
      </c>
      <c r="B84" s="54" t="s">
        <v>696</v>
      </c>
      <c r="C84" s="55" t="s">
        <v>697</v>
      </c>
      <c r="D84" s="54" t="s">
        <v>698</v>
      </c>
      <c r="E84" s="48" t="s">
        <v>480</v>
      </c>
      <c r="F84" s="48">
        <v>175</v>
      </c>
      <c r="G84" s="49">
        <v>6</v>
      </c>
      <c r="H84" s="49">
        <f t="shared" si="1"/>
        <v>1050</v>
      </c>
      <c r="I84" s="62"/>
    </row>
    <row r="85" ht="21" customHeight="1" spans="1:9">
      <c r="A85" s="48">
        <v>80</v>
      </c>
      <c r="B85" s="54" t="s">
        <v>699</v>
      </c>
      <c r="C85" s="55" t="s">
        <v>700</v>
      </c>
      <c r="D85" s="54" t="s">
        <v>701</v>
      </c>
      <c r="E85" s="48" t="s">
        <v>480</v>
      </c>
      <c r="F85" s="48">
        <v>468</v>
      </c>
      <c r="G85" s="49">
        <v>6</v>
      </c>
      <c r="H85" s="49">
        <f t="shared" si="1"/>
        <v>2808</v>
      </c>
      <c r="I85" s="62"/>
    </row>
    <row r="86" ht="21" customHeight="1" spans="1:9">
      <c r="A86" s="48">
        <v>81</v>
      </c>
      <c r="B86" s="54" t="s">
        <v>702</v>
      </c>
      <c r="C86" s="55" t="s">
        <v>703</v>
      </c>
      <c r="D86" s="54" t="s">
        <v>704</v>
      </c>
      <c r="E86" s="48" t="s">
        <v>480</v>
      </c>
      <c r="F86" s="48">
        <v>77</v>
      </c>
      <c r="G86" s="49">
        <v>8</v>
      </c>
      <c r="H86" s="49">
        <f t="shared" si="1"/>
        <v>616</v>
      </c>
      <c r="I86" s="62"/>
    </row>
    <row r="87" ht="21" customHeight="1" spans="1:9">
      <c r="A87" s="48">
        <v>82</v>
      </c>
      <c r="B87" s="54" t="s">
        <v>705</v>
      </c>
      <c r="C87" s="55" t="s">
        <v>706</v>
      </c>
      <c r="D87" s="54" t="s">
        <v>707</v>
      </c>
      <c r="E87" s="48" t="s">
        <v>480</v>
      </c>
      <c r="F87" s="48">
        <v>403</v>
      </c>
      <c r="G87" s="49">
        <v>4</v>
      </c>
      <c r="H87" s="49">
        <f t="shared" si="1"/>
        <v>1612</v>
      </c>
      <c r="I87" s="62"/>
    </row>
    <row r="88" ht="21" customHeight="1" spans="1:9">
      <c r="A88" s="48">
        <v>83</v>
      </c>
      <c r="B88" s="54" t="s">
        <v>708</v>
      </c>
      <c r="C88" s="55" t="s">
        <v>709</v>
      </c>
      <c r="D88" s="54" t="s">
        <v>710</v>
      </c>
      <c r="E88" s="48" t="s">
        <v>480</v>
      </c>
      <c r="F88" s="48">
        <v>569</v>
      </c>
      <c r="G88" s="49">
        <v>3.1</v>
      </c>
      <c r="H88" s="49">
        <f t="shared" si="1"/>
        <v>1763.9</v>
      </c>
      <c r="I88" s="62"/>
    </row>
    <row r="89" ht="21" customHeight="1" spans="1:9">
      <c r="A89" s="48">
        <v>84</v>
      </c>
      <c r="B89" s="54" t="s">
        <v>711</v>
      </c>
      <c r="C89" s="55" t="s">
        <v>712</v>
      </c>
      <c r="D89" s="54" t="s">
        <v>713</v>
      </c>
      <c r="E89" s="48" t="s">
        <v>480</v>
      </c>
      <c r="F89" s="48">
        <v>217</v>
      </c>
      <c r="G89" s="49">
        <v>6</v>
      </c>
      <c r="H89" s="49">
        <f t="shared" si="1"/>
        <v>1302</v>
      </c>
      <c r="I89" s="62"/>
    </row>
    <row r="90" ht="15.75" spans="1:9">
      <c r="A90" s="48">
        <v>85</v>
      </c>
      <c r="B90" s="54" t="s">
        <v>714</v>
      </c>
      <c r="C90" s="55" t="s">
        <v>715</v>
      </c>
      <c r="D90" s="54" t="s">
        <v>716</v>
      </c>
      <c r="E90" s="48" t="s">
        <v>480</v>
      </c>
      <c r="F90" s="48">
        <v>132</v>
      </c>
      <c r="G90" s="49">
        <v>6</v>
      </c>
      <c r="H90" s="49">
        <f t="shared" si="1"/>
        <v>792</v>
      </c>
      <c r="I90" s="62"/>
    </row>
    <row r="91" ht="21" customHeight="1" spans="1:9">
      <c r="A91" s="48">
        <v>86</v>
      </c>
      <c r="B91" s="54" t="s">
        <v>717</v>
      </c>
      <c r="C91" s="55" t="s">
        <v>718</v>
      </c>
      <c r="D91" s="54" t="s">
        <v>719</v>
      </c>
      <c r="E91" s="48" t="s">
        <v>480</v>
      </c>
      <c r="F91" s="48">
        <v>188</v>
      </c>
      <c r="G91" s="49">
        <v>8</v>
      </c>
      <c r="H91" s="49">
        <f t="shared" si="1"/>
        <v>1504</v>
      </c>
      <c r="I91" s="62"/>
    </row>
    <row r="92" ht="21" customHeight="1" spans="1:9">
      <c r="A92" s="48">
        <v>87</v>
      </c>
      <c r="B92" s="54" t="s">
        <v>720</v>
      </c>
      <c r="C92" s="55" t="s">
        <v>721</v>
      </c>
      <c r="D92" s="54" t="s">
        <v>722</v>
      </c>
      <c r="E92" s="48" t="s">
        <v>480</v>
      </c>
      <c r="F92" s="48">
        <v>384</v>
      </c>
      <c r="G92" s="49">
        <v>6</v>
      </c>
      <c r="H92" s="49">
        <f t="shared" si="1"/>
        <v>2304</v>
      </c>
      <c r="I92" s="62"/>
    </row>
    <row r="93" ht="21" customHeight="1" spans="1:9">
      <c r="A93" s="48">
        <v>88</v>
      </c>
      <c r="B93" s="54" t="s">
        <v>723</v>
      </c>
      <c r="C93" s="55" t="s">
        <v>724</v>
      </c>
      <c r="D93" s="54" t="s">
        <v>725</v>
      </c>
      <c r="E93" s="48" t="s">
        <v>480</v>
      </c>
      <c r="F93" s="48">
        <v>691</v>
      </c>
      <c r="G93" s="49">
        <v>5</v>
      </c>
      <c r="H93" s="49">
        <f t="shared" si="1"/>
        <v>3455</v>
      </c>
      <c r="I93" s="62"/>
    </row>
    <row r="94" ht="21" customHeight="1" spans="1:9">
      <c r="A94" s="48">
        <v>89</v>
      </c>
      <c r="B94" s="54" t="s">
        <v>726</v>
      </c>
      <c r="C94" s="55" t="s">
        <v>727</v>
      </c>
      <c r="D94" s="54" t="s">
        <v>728</v>
      </c>
      <c r="E94" s="48" t="s">
        <v>480</v>
      </c>
      <c r="F94" s="48">
        <v>200</v>
      </c>
      <c r="G94" s="49">
        <v>2.5</v>
      </c>
      <c r="H94" s="49">
        <f t="shared" si="1"/>
        <v>500</v>
      </c>
      <c r="I94" s="62"/>
    </row>
    <row r="95" ht="21" customHeight="1" spans="1:9">
      <c r="A95" s="48">
        <v>90</v>
      </c>
      <c r="B95" s="54" t="s">
        <v>729</v>
      </c>
      <c r="C95" s="55" t="s">
        <v>730</v>
      </c>
      <c r="D95" s="54" t="s">
        <v>731</v>
      </c>
      <c r="E95" s="48" t="s">
        <v>480</v>
      </c>
      <c r="F95" s="48">
        <v>272</v>
      </c>
      <c r="G95" s="49">
        <v>6</v>
      </c>
      <c r="H95" s="49">
        <f t="shared" si="1"/>
        <v>1632</v>
      </c>
      <c r="I95" s="62"/>
    </row>
    <row r="96" ht="21" customHeight="1" spans="1:9">
      <c r="A96" s="48">
        <v>91</v>
      </c>
      <c r="B96" s="54" t="s">
        <v>732</v>
      </c>
      <c r="C96" s="55" t="s">
        <v>733</v>
      </c>
      <c r="D96" s="54" t="s">
        <v>734</v>
      </c>
      <c r="E96" s="48" t="s">
        <v>480</v>
      </c>
      <c r="F96" s="48">
        <v>691</v>
      </c>
      <c r="G96" s="49">
        <v>5</v>
      </c>
      <c r="H96" s="49">
        <f t="shared" si="1"/>
        <v>3455</v>
      </c>
      <c r="I96" s="62"/>
    </row>
    <row r="97" ht="21" customHeight="1" spans="1:9">
      <c r="A97" s="48">
        <v>92</v>
      </c>
      <c r="B97" s="54" t="s">
        <v>735</v>
      </c>
      <c r="C97" s="55" t="s">
        <v>736</v>
      </c>
      <c r="D97" s="54" t="s">
        <v>737</v>
      </c>
      <c r="E97" s="48" t="s">
        <v>480</v>
      </c>
      <c r="F97" s="48">
        <v>1100</v>
      </c>
      <c r="G97" s="49">
        <v>5</v>
      </c>
      <c r="H97" s="49">
        <f t="shared" si="1"/>
        <v>5500</v>
      </c>
      <c r="I97" s="62"/>
    </row>
    <row r="98" ht="21" customHeight="1" spans="1:9">
      <c r="A98" s="48">
        <v>93</v>
      </c>
      <c r="B98" s="54" t="s">
        <v>738</v>
      </c>
      <c r="C98" s="55" t="s">
        <v>739</v>
      </c>
      <c r="D98" s="54" t="s">
        <v>740</v>
      </c>
      <c r="E98" s="48" t="s">
        <v>480</v>
      </c>
      <c r="F98" s="48">
        <v>446</v>
      </c>
      <c r="G98" s="49">
        <v>4</v>
      </c>
      <c r="H98" s="49">
        <f t="shared" si="1"/>
        <v>1784</v>
      </c>
      <c r="I98" s="62"/>
    </row>
    <row r="99" ht="21" customHeight="1" spans="1:9">
      <c r="A99" s="48">
        <v>94</v>
      </c>
      <c r="B99" s="54" t="s">
        <v>741</v>
      </c>
      <c r="C99" s="55" t="s">
        <v>742</v>
      </c>
      <c r="D99" s="54" t="s">
        <v>743</v>
      </c>
      <c r="E99" s="48" t="s">
        <v>480</v>
      </c>
      <c r="F99" s="48">
        <v>641</v>
      </c>
      <c r="G99" s="49">
        <v>4</v>
      </c>
      <c r="H99" s="49">
        <f t="shared" si="1"/>
        <v>2564</v>
      </c>
      <c r="I99" s="62"/>
    </row>
    <row r="100" ht="21" customHeight="1" spans="1:9">
      <c r="A100" s="48">
        <v>95</v>
      </c>
      <c r="B100" s="54" t="s">
        <v>744</v>
      </c>
      <c r="C100" s="55" t="s">
        <v>745</v>
      </c>
      <c r="D100" s="54" t="s">
        <v>746</v>
      </c>
      <c r="E100" s="48" t="s">
        <v>480</v>
      </c>
      <c r="F100" s="48">
        <v>480</v>
      </c>
      <c r="G100" s="49">
        <v>2.4</v>
      </c>
      <c r="H100" s="49">
        <f t="shared" si="1"/>
        <v>1152</v>
      </c>
      <c r="I100" s="62"/>
    </row>
    <row r="101" ht="21" customHeight="1" spans="1:9">
      <c r="A101" s="48">
        <v>96</v>
      </c>
      <c r="B101" s="54" t="s">
        <v>747</v>
      </c>
      <c r="C101" s="55" t="s">
        <v>748</v>
      </c>
      <c r="D101" s="54" t="s">
        <v>749</v>
      </c>
      <c r="E101" s="48" t="s">
        <v>480</v>
      </c>
      <c r="F101" s="48">
        <v>1290</v>
      </c>
      <c r="G101" s="49">
        <v>6</v>
      </c>
      <c r="H101" s="49">
        <f t="shared" si="1"/>
        <v>7740</v>
      </c>
      <c r="I101" s="62"/>
    </row>
    <row r="102" ht="21" customHeight="1" spans="1:9">
      <c r="A102" s="48">
        <v>97</v>
      </c>
      <c r="B102" s="54" t="s">
        <v>750</v>
      </c>
      <c r="C102" s="55" t="s">
        <v>751</v>
      </c>
      <c r="D102" s="60" t="s">
        <v>752</v>
      </c>
      <c r="E102" s="48" t="s">
        <v>480</v>
      </c>
      <c r="F102" s="48">
        <v>58</v>
      </c>
      <c r="G102" s="49">
        <v>6</v>
      </c>
      <c r="H102" s="49">
        <f t="shared" si="1"/>
        <v>348</v>
      </c>
      <c r="I102" s="62"/>
    </row>
    <row r="103" ht="21" customHeight="1" spans="1:9">
      <c r="A103" s="48">
        <v>98</v>
      </c>
      <c r="B103" s="54" t="s">
        <v>753</v>
      </c>
      <c r="C103" s="55" t="s">
        <v>754</v>
      </c>
      <c r="D103" s="54" t="s">
        <v>755</v>
      </c>
      <c r="E103" s="48" t="s">
        <v>480</v>
      </c>
      <c r="F103" s="48">
        <v>95</v>
      </c>
      <c r="G103" s="49">
        <v>5</v>
      </c>
      <c r="H103" s="49">
        <f t="shared" si="1"/>
        <v>475</v>
      </c>
      <c r="I103" s="62"/>
    </row>
    <row r="104" ht="15.75" spans="1:9">
      <c r="A104" s="48">
        <v>99</v>
      </c>
      <c r="B104" s="54" t="s">
        <v>756</v>
      </c>
      <c r="C104" s="55" t="s">
        <v>757</v>
      </c>
      <c r="D104" s="54" t="s">
        <v>758</v>
      </c>
      <c r="E104" s="48" t="s">
        <v>480</v>
      </c>
      <c r="F104" s="48">
        <v>258</v>
      </c>
      <c r="G104" s="49">
        <v>3</v>
      </c>
      <c r="H104" s="49">
        <f t="shared" si="1"/>
        <v>774</v>
      </c>
      <c r="I104" s="62"/>
    </row>
    <row r="105" ht="34" customHeight="1" spans="1:9">
      <c r="A105" s="48">
        <v>100</v>
      </c>
      <c r="B105" s="54" t="s">
        <v>759</v>
      </c>
      <c r="C105" s="55" t="s">
        <v>760</v>
      </c>
      <c r="D105" s="54" t="s">
        <v>761</v>
      </c>
      <c r="E105" s="48" t="s">
        <v>480</v>
      </c>
      <c r="F105" s="48">
        <v>202</v>
      </c>
      <c r="G105" s="49">
        <v>4</v>
      </c>
      <c r="H105" s="49">
        <f t="shared" si="1"/>
        <v>808</v>
      </c>
      <c r="I105" s="62"/>
    </row>
    <row r="106" ht="21" customHeight="1" spans="1:9">
      <c r="A106" s="48">
        <v>101</v>
      </c>
      <c r="B106" s="54" t="s">
        <v>762</v>
      </c>
      <c r="C106" s="55" t="s">
        <v>763</v>
      </c>
      <c r="D106" s="54" t="s">
        <v>764</v>
      </c>
      <c r="E106" s="48" t="s">
        <v>480</v>
      </c>
      <c r="F106" s="48">
        <v>171</v>
      </c>
      <c r="G106" s="49">
        <v>3</v>
      </c>
      <c r="H106" s="49">
        <f t="shared" si="1"/>
        <v>513</v>
      </c>
      <c r="I106" s="62"/>
    </row>
    <row r="107" ht="21" customHeight="1" spans="1:9">
      <c r="A107" s="48">
        <v>102</v>
      </c>
      <c r="B107" s="54" t="s">
        <v>765</v>
      </c>
      <c r="C107" s="55" t="s">
        <v>766</v>
      </c>
      <c r="D107" s="54" t="s">
        <v>767</v>
      </c>
      <c r="E107" s="48" t="s">
        <v>480</v>
      </c>
      <c r="F107" s="48">
        <v>143</v>
      </c>
      <c r="G107" s="49">
        <v>3</v>
      </c>
      <c r="H107" s="49">
        <f t="shared" si="1"/>
        <v>429</v>
      </c>
      <c r="I107" s="62"/>
    </row>
    <row r="108" ht="29.1" customHeight="1" spans="1:9">
      <c r="A108" s="48">
        <v>103</v>
      </c>
      <c r="B108" s="54" t="s">
        <v>768</v>
      </c>
      <c r="C108" s="55" t="s">
        <v>769</v>
      </c>
      <c r="D108" s="54" t="s">
        <v>770</v>
      </c>
      <c r="E108" s="48" t="s">
        <v>480</v>
      </c>
      <c r="F108" s="48">
        <v>185</v>
      </c>
      <c r="G108" s="49">
        <v>7</v>
      </c>
      <c r="H108" s="49">
        <f t="shared" si="1"/>
        <v>1295</v>
      </c>
      <c r="I108" s="62"/>
    </row>
    <row r="109" ht="21" customHeight="1" spans="1:9">
      <c r="A109" s="48">
        <v>104</v>
      </c>
      <c r="B109" s="54" t="s">
        <v>771</v>
      </c>
      <c r="C109" s="55" t="s">
        <v>772</v>
      </c>
      <c r="D109" s="54" t="s">
        <v>773</v>
      </c>
      <c r="E109" s="48" t="s">
        <v>480</v>
      </c>
      <c r="F109" s="48">
        <v>315</v>
      </c>
      <c r="G109" s="49">
        <v>5</v>
      </c>
      <c r="H109" s="49">
        <f t="shared" si="1"/>
        <v>1575</v>
      </c>
      <c r="I109" s="62"/>
    </row>
    <row r="110" ht="21" customHeight="1" spans="1:9">
      <c r="A110" s="48">
        <v>105</v>
      </c>
      <c r="B110" s="54" t="s">
        <v>774</v>
      </c>
      <c r="C110" s="55" t="s">
        <v>775</v>
      </c>
      <c r="D110" s="54" t="s">
        <v>776</v>
      </c>
      <c r="E110" s="48" t="s">
        <v>480</v>
      </c>
      <c r="F110" s="48">
        <v>762</v>
      </c>
      <c r="G110" s="49">
        <v>7</v>
      </c>
      <c r="H110" s="49">
        <f t="shared" si="1"/>
        <v>5334</v>
      </c>
      <c r="I110" s="62"/>
    </row>
    <row r="111" ht="25" customHeight="1" spans="1:9">
      <c r="A111" s="48">
        <v>106</v>
      </c>
      <c r="B111" s="56" t="s">
        <v>777</v>
      </c>
      <c r="C111" s="55" t="s">
        <v>778</v>
      </c>
      <c r="D111" s="54" t="s">
        <v>498</v>
      </c>
      <c r="E111" s="48" t="s">
        <v>480</v>
      </c>
      <c r="F111" s="48">
        <v>190</v>
      </c>
      <c r="G111" s="49">
        <v>5</v>
      </c>
      <c r="H111" s="49">
        <f t="shared" si="1"/>
        <v>950</v>
      </c>
      <c r="I111" s="62"/>
    </row>
    <row r="112" ht="26" customHeight="1" spans="1:9">
      <c r="A112" s="48">
        <v>107</v>
      </c>
      <c r="B112" s="54" t="s">
        <v>779</v>
      </c>
      <c r="C112" s="55" t="s">
        <v>780</v>
      </c>
      <c r="D112" s="54" t="s">
        <v>781</v>
      </c>
      <c r="E112" s="48" t="s">
        <v>480</v>
      </c>
      <c r="F112" s="48">
        <v>513</v>
      </c>
      <c r="G112" s="49">
        <v>4</v>
      </c>
      <c r="H112" s="49">
        <f t="shared" si="1"/>
        <v>2052</v>
      </c>
      <c r="I112" s="62"/>
    </row>
    <row r="113" ht="32" customHeight="1" spans="1:9">
      <c r="A113" s="48">
        <v>108</v>
      </c>
      <c r="B113" s="54" t="s">
        <v>782</v>
      </c>
      <c r="C113" s="55" t="s">
        <v>783</v>
      </c>
      <c r="D113" s="54" t="s">
        <v>784</v>
      </c>
      <c r="E113" s="48" t="s">
        <v>480</v>
      </c>
      <c r="F113" s="48">
        <v>13.3</v>
      </c>
      <c r="G113" s="49">
        <v>2</v>
      </c>
      <c r="H113" s="49">
        <f t="shared" si="1"/>
        <v>26.6</v>
      </c>
      <c r="I113" s="62"/>
    </row>
    <row r="114" ht="21" customHeight="1" spans="1:9">
      <c r="A114" s="48">
        <v>109</v>
      </c>
      <c r="B114" s="54" t="s">
        <v>785</v>
      </c>
      <c r="C114" s="55" t="s">
        <v>786</v>
      </c>
      <c r="D114" s="54" t="s">
        <v>522</v>
      </c>
      <c r="E114" s="48" t="s">
        <v>480</v>
      </c>
      <c r="F114" s="48">
        <v>209</v>
      </c>
      <c r="G114" s="49">
        <v>5</v>
      </c>
      <c r="H114" s="49">
        <f t="shared" si="1"/>
        <v>1045</v>
      </c>
      <c r="I114" s="62"/>
    </row>
    <row r="115" ht="33" customHeight="1" spans="1:9">
      <c r="A115" s="48">
        <v>110</v>
      </c>
      <c r="B115" s="54" t="s">
        <v>787</v>
      </c>
      <c r="C115" s="55" t="s">
        <v>788</v>
      </c>
      <c r="D115" s="60" t="s">
        <v>789</v>
      </c>
      <c r="E115" s="48" t="s">
        <v>480</v>
      </c>
      <c r="F115" s="48">
        <v>1090</v>
      </c>
      <c r="G115" s="49">
        <v>5</v>
      </c>
      <c r="H115" s="49">
        <f t="shared" si="1"/>
        <v>5450</v>
      </c>
      <c r="I115" s="62"/>
    </row>
    <row r="116" ht="21" customHeight="1" spans="1:9">
      <c r="A116" s="48">
        <v>111</v>
      </c>
      <c r="B116" s="54" t="s">
        <v>790</v>
      </c>
      <c r="C116" s="55" t="s">
        <v>791</v>
      </c>
      <c r="D116" s="54" t="s">
        <v>792</v>
      </c>
      <c r="E116" s="48" t="s">
        <v>480</v>
      </c>
      <c r="F116" s="48">
        <v>27</v>
      </c>
      <c r="G116" s="49">
        <v>3.5</v>
      </c>
      <c r="H116" s="49">
        <f t="shared" si="1"/>
        <v>94.5</v>
      </c>
      <c r="I116" s="62"/>
    </row>
    <row r="117" ht="21" customHeight="1" spans="1:9">
      <c r="A117" s="48">
        <v>112</v>
      </c>
      <c r="B117" s="54" t="s">
        <v>793</v>
      </c>
      <c r="C117" s="55" t="s">
        <v>794</v>
      </c>
      <c r="D117" s="54" t="s">
        <v>755</v>
      </c>
      <c r="E117" s="48" t="s">
        <v>480</v>
      </c>
      <c r="F117" s="48">
        <v>864</v>
      </c>
      <c r="G117" s="49">
        <v>5</v>
      </c>
      <c r="H117" s="49">
        <f t="shared" si="1"/>
        <v>4320</v>
      </c>
      <c r="I117" s="62"/>
    </row>
    <row r="118" ht="34" customHeight="1" spans="1:9">
      <c r="A118" s="48">
        <v>113</v>
      </c>
      <c r="B118" s="54" t="s">
        <v>795</v>
      </c>
      <c r="C118" s="55" t="s">
        <v>796</v>
      </c>
      <c r="D118" s="54" t="s">
        <v>797</v>
      </c>
      <c r="E118" s="48" t="s">
        <v>480</v>
      </c>
      <c r="F118" s="48">
        <v>200</v>
      </c>
      <c r="G118" s="49">
        <v>6</v>
      </c>
      <c r="H118" s="49">
        <f t="shared" si="1"/>
        <v>1200</v>
      </c>
      <c r="I118" s="62"/>
    </row>
    <row r="119" ht="34" customHeight="1" spans="1:9">
      <c r="A119" s="48">
        <v>114</v>
      </c>
      <c r="B119" s="54" t="s">
        <v>798</v>
      </c>
      <c r="C119" s="55" t="s">
        <v>799</v>
      </c>
      <c r="D119" s="54" t="s">
        <v>800</v>
      </c>
      <c r="E119" s="48" t="s">
        <v>480</v>
      </c>
      <c r="F119" s="48">
        <v>700</v>
      </c>
      <c r="G119" s="49">
        <v>4</v>
      </c>
      <c r="H119" s="49">
        <f t="shared" si="1"/>
        <v>2800</v>
      </c>
      <c r="I119" s="62"/>
    </row>
    <row r="120" ht="21" customHeight="1" spans="1:9">
      <c r="A120" s="48">
        <v>115</v>
      </c>
      <c r="B120" s="54" t="s">
        <v>801</v>
      </c>
      <c r="C120" s="55" t="s">
        <v>802</v>
      </c>
      <c r="D120" s="54" t="s">
        <v>803</v>
      </c>
      <c r="E120" s="48" t="s">
        <v>480</v>
      </c>
      <c r="F120" s="48">
        <v>88.5</v>
      </c>
      <c r="G120" s="49">
        <v>5</v>
      </c>
      <c r="H120" s="49">
        <f t="shared" si="1"/>
        <v>442.5</v>
      </c>
      <c r="I120" s="62"/>
    </row>
    <row r="121" ht="15.75" spans="1:9">
      <c r="A121" s="48">
        <v>116</v>
      </c>
      <c r="B121" s="54" t="s">
        <v>804</v>
      </c>
      <c r="C121" s="55" t="s">
        <v>805</v>
      </c>
      <c r="D121" s="54" t="s">
        <v>463</v>
      </c>
      <c r="E121" s="48" t="s">
        <v>480</v>
      </c>
      <c r="F121" s="48">
        <v>309</v>
      </c>
      <c r="G121" s="49">
        <v>5</v>
      </c>
      <c r="H121" s="49">
        <f t="shared" si="1"/>
        <v>1545</v>
      </c>
      <c r="I121" s="62"/>
    </row>
    <row r="122" ht="21" customHeight="1" spans="1:9">
      <c r="A122" s="48">
        <v>117</v>
      </c>
      <c r="B122" s="54" t="s">
        <v>806</v>
      </c>
      <c r="C122" s="55" t="s">
        <v>807</v>
      </c>
      <c r="D122" s="54" t="s">
        <v>808</v>
      </c>
      <c r="E122" s="48" t="s">
        <v>480</v>
      </c>
      <c r="F122" s="48">
        <v>775</v>
      </c>
      <c r="G122" s="49">
        <v>6</v>
      </c>
      <c r="H122" s="49">
        <f t="shared" si="1"/>
        <v>4650</v>
      </c>
      <c r="I122" s="62"/>
    </row>
    <row r="123" ht="21" customHeight="1" spans="1:9">
      <c r="A123" s="48">
        <v>118</v>
      </c>
      <c r="B123" s="54" t="s">
        <v>809</v>
      </c>
      <c r="C123" s="55" t="s">
        <v>810</v>
      </c>
      <c r="D123" s="54" t="s">
        <v>811</v>
      </c>
      <c r="E123" s="48" t="s">
        <v>480</v>
      </c>
      <c r="F123" s="48">
        <v>417</v>
      </c>
      <c r="G123" s="49">
        <v>4</v>
      </c>
      <c r="H123" s="49">
        <f t="shared" si="1"/>
        <v>1668</v>
      </c>
      <c r="I123" s="62"/>
    </row>
    <row r="124" ht="21" customHeight="1" spans="1:9">
      <c r="A124" s="48">
        <v>119</v>
      </c>
      <c r="B124" s="54" t="s">
        <v>812</v>
      </c>
      <c r="C124" s="55" t="s">
        <v>813</v>
      </c>
      <c r="D124" s="54" t="s">
        <v>814</v>
      </c>
      <c r="E124" s="48" t="s">
        <v>480</v>
      </c>
      <c r="F124" s="48">
        <v>270</v>
      </c>
      <c r="G124" s="49">
        <v>5</v>
      </c>
      <c r="H124" s="49">
        <f t="shared" si="1"/>
        <v>1350</v>
      </c>
      <c r="I124" s="62"/>
    </row>
    <row r="125" ht="21" customHeight="1" spans="1:9">
      <c r="A125" s="48">
        <v>120</v>
      </c>
      <c r="B125" s="54" t="s">
        <v>815</v>
      </c>
      <c r="C125" s="55" t="s">
        <v>816</v>
      </c>
      <c r="D125" s="54" t="s">
        <v>817</v>
      </c>
      <c r="E125" s="48" t="s">
        <v>480</v>
      </c>
      <c r="F125" s="48">
        <v>78</v>
      </c>
      <c r="G125" s="49">
        <v>2.5</v>
      </c>
      <c r="H125" s="49">
        <f t="shared" si="1"/>
        <v>195</v>
      </c>
      <c r="I125" s="62"/>
    </row>
    <row r="126" ht="21" customHeight="1" spans="1:9">
      <c r="A126" s="48">
        <v>121</v>
      </c>
      <c r="B126" s="54" t="s">
        <v>818</v>
      </c>
      <c r="C126" s="55" t="s">
        <v>819</v>
      </c>
      <c r="D126" s="54" t="s">
        <v>820</v>
      </c>
      <c r="E126" s="48" t="s">
        <v>480</v>
      </c>
      <c r="F126" s="48">
        <v>98.35</v>
      </c>
      <c r="G126" s="49">
        <v>3.96</v>
      </c>
      <c r="H126" s="49">
        <f t="shared" si="1"/>
        <v>389.466</v>
      </c>
      <c r="I126" s="62"/>
    </row>
    <row r="127" ht="21" customHeight="1" spans="1:9">
      <c r="A127" s="48">
        <v>122</v>
      </c>
      <c r="B127" s="54" t="s">
        <v>821</v>
      </c>
      <c r="C127" s="55" t="s">
        <v>822</v>
      </c>
      <c r="D127" s="54" t="s">
        <v>823</v>
      </c>
      <c r="E127" s="48" t="s">
        <v>480</v>
      </c>
      <c r="F127" s="48">
        <v>300</v>
      </c>
      <c r="G127" s="49">
        <v>7</v>
      </c>
      <c r="H127" s="49">
        <f t="shared" si="1"/>
        <v>2100</v>
      </c>
      <c r="I127" s="62"/>
    </row>
    <row r="128" ht="21" customHeight="1" spans="1:9">
      <c r="A128" s="48">
        <v>123</v>
      </c>
      <c r="B128" s="54" t="s">
        <v>824</v>
      </c>
      <c r="C128" s="55" t="s">
        <v>825</v>
      </c>
      <c r="D128" s="54" t="s">
        <v>826</v>
      </c>
      <c r="E128" s="48" t="s">
        <v>480</v>
      </c>
      <c r="F128" s="48">
        <v>524</v>
      </c>
      <c r="G128" s="49">
        <v>5</v>
      </c>
      <c r="H128" s="49">
        <f t="shared" si="1"/>
        <v>2620</v>
      </c>
      <c r="I128" s="62"/>
    </row>
    <row r="129" ht="21" customHeight="1" spans="1:9">
      <c r="A129" s="48">
        <v>124</v>
      </c>
      <c r="B129" s="54" t="s">
        <v>827</v>
      </c>
      <c r="C129" s="55" t="s">
        <v>828</v>
      </c>
      <c r="D129" s="54" t="s">
        <v>829</v>
      </c>
      <c r="E129" s="48" t="s">
        <v>480</v>
      </c>
      <c r="F129" s="48">
        <v>120</v>
      </c>
      <c r="G129" s="49">
        <v>3.6</v>
      </c>
      <c r="H129" s="49">
        <f t="shared" si="1"/>
        <v>432</v>
      </c>
      <c r="I129" s="62"/>
    </row>
    <row r="130" ht="21" customHeight="1" spans="1:9">
      <c r="A130" s="48">
        <v>125</v>
      </c>
      <c r="B130" s="54" t="s">
        <v>830</v>
      </c>
      <c r="C130" s="55" t="s">
        <v>831</v>
      </c>
      <c r="D130" s="54" t="s">
        <v>832</v>
      </c>
      <c r="E130" s="48" t="s">
        <v>480</v>
      </c>
      <c r="F130" s="48">
        <v>191.85</v>
      </c>
      <c r="G130" s="49">
        <v>5.5</v>
      </c>
      <c r="H130" s="49">
        <f t="shared" si="1"/>
        <v>1055.175</v>
      </c>
      <c r="I130" s="62"/>
    </row>
    <row r="131" ht="21" customHeight="1" spans="1:9">
      <c r="A131" s="48">
        <v>126</v>
      </c>
      <c r="B131" s="54" t="s">
        <v>833</v>
      </c>
      <c r="C131" s="55" t="s">
        <v>834</v>
      </c>
      <c r="D131" s="54" t="s">
        <v>835</v>
      </c>
      <c r="E131" s="48" t="s">
        <v>480</v>
      </c>
      <c r="F131" s="48">
        <v>981</v>
      </c>
      <c r="G131" s="49">
        <v>6</v>
      </c>
      <c r="H131" s="49">
        <f t="shared" si="1"/>
        <v>5886</v>
      </c>
      <c r="I131" s="62"/>
    </row>
    <row r="132" ht="21" customHeight="1" spans="1:9">
      <c r="A132" s="48">
        <v>127</v>
      </c>
      <c r="B132" s="54" t="s">
        <v>836</v>
      </c>
      <c r="C132" s="55" t="s">
        <v>837</v>
      </c>
      <c r="D132" s="54" t="s">
        <v>838</v>
      </c>
      <c r="E132" s="48" t="s">
        <v>480</v>
      </c>
      <c r="F132" s="48">
        <v>312</v>
      </c>
      <c r="G132" s="49">
        <v>5.5</v>
      </c>
      <c r="H132" s="49">
        <f t="shared" si="1"/>
        <v>1716</v>
      </c>
      <c r="I132" s="62"/>
    </row>
    <row r="133" ht="21" customHeight="1" spans="1:9">
      <c r="A133" s="48">
        <v>128</v>
      </c>
      <c r="B133" s="54" t="s">
        <v>839</v>
      </c>
      <c r="C133" s="55" t="s">
        <v>840</v>
      </c>
      <c r="D133" s="54" t="s">
        <v>841</v>
      </c>
      <c r="E133" s="48" t="s">
        <v>480</v>
      </c>
      <c r="F133" s="48">
        <v>112</v>
      </c>
      <c r="G133" s="49">
        <v>3.6</v>
      </c>
      <c r="H133" s="49">
        <f t="shared" si="1"/>
        <v>403.2</v>
      </c>
      <c r="I133" s="62"/>
    </row>
    <row r="134" ht="21" customHeight="1" spans="1:9">
      <c r="A134" s="48">
        <v>129</v>
      </c>
      <c r="B134" s="54" t="s">
        <v>842</v>
      </c>
      <c r="C134" s="55" t="s">
        <v>843</v>
      </c>
      <c r="D134" s="54" t="s">
        <v>844</v>
      </c>
      <c r="E134" s="48" t="s">
        <v>480</v>
      </c>
      <c r="F134" s="48">
        <v>189.9</v>
      </c>
      <c r="G134" s="49">
        <v>5.5</v>
      </c>
      <c r="H134" s="49">
        <f t="shared" ref="H134:H181" si="2">F134*G134</f>
        <v>1044.45</v>
      </c>
      <c r="I134" s="62"/>
    </row>
    <row r="135" ht="21" customHeight="1" spans="1:9">
      <c r="A135" s="48">
        <v>130</v>
      </c>
      <c r="B135" s="54" t="s">
        <v>845</v>
      </c>
      <c r="C135" s="55" t="s">
        <v>846</v>
      </c>
      <c r="D135" s="54" t="s">
        <v>847</v>
      </c>
      <c r="E135" s="48" t="s">
        <v>480</v>
      </c>
      <c r="F135" s="48">
        <v>350</v>
      </c>
      <c r="G135" s="49">
        <v>6</v>
      </c>
      <c r="H135" s="49">
        <f t="shared" si="2"/>
        <v>2100</v>
      </c>
      <c r="I135" s="62"/>
    </row>
    <row r="136" ht="21" customHeight="1" spans="1:9">
      <c r="A136" s="48">
        <v>131</v>
      </c>
      <c r="B136" s="54" t="s">
        <v>848</v>
      </c>
      <c r="C136" s="55" t="s">
        <v>849</v>
      </c>
      <c r="D136" s="54" t="s">
        <v>850</v>
      </c>
      <c r="E136" s="48" t="s">
        <v>480</v>
      </c>
      <c r="F136" s="48">
        <v>268</v>
      </c>
      <c r="G136" s="49">
        <v>4</v>
      </c>
      <c r="H136" s="49">
        <f t="shared" si="2"/>
        <v>1072</v>
      </c>
      <c r="I136" s="62"/>
    </row>
    <row r="137" ht="21" customHeight="1" spans="1:9">
      <c r="A137" s="48">
        <v>132</v>
      </c>
      <c r="B137" s="54" t="s">
        <v>851</v>
      </c>
      <c r="C137" s="55" t="s">
        <v>852</v>
      </c>
      <c r="D137" s="54" t="s">
        <v>853</v>
      </c>
      <c r="E137" s="48" t="s">
        <v>480</v>
      </c>
      <c r="F137" s="48">
        <v>236</v>
      </c>
      <c r="G137" s="49">
        <v>4</v>
      </c>
      <c r="H137" s="49">
        <f t="shared" si="2"/>
        <v>944</v>
      </c>
      <c r="I137" s="62"/>
    </row>
    <row r="138" ht="21" customHeight="1" spans="1:9">
      <c r="A138" s="48">
        <v>133</v>
      </c>
      <c r="B138" s="54" t="s">
        <v>854</v>
      </c>
      <c r="C138" s="55" t="s">
        <v>855</v>
      </c>
      <c r="D138" s="54" t="s">
        <v>674</v>
      </c>
      <c r="E138" s="48" t="s">
        <v>480</v>
      </c>
      <c r="F138" s="48">
        <v>300</v>
      </c>
      <c r="G138" s="49">
        <v>4</v>
      </c>
      <c r="H138" s="49">
        <f t="shared" si="2"/>
        <v>1200</v>
      </c>
      <c r="I138" s="62"/>
    </row>
    <row r="139" ht="21" customHeight="1" spans="1:9">
      <c r="A139" s="48">
        <v>134</v>
      </c>
      <c r="B139" s="54" t="s">
        <v>856</v>
      </c>
      <c r="C139" s="55" t="s">
        <v>857</v>
      </c>
      <c r="D139" s="54" t="s">
        <v>858</v>
      </c>
      <c r="E139" s="48" t="s">
        <v>480</v>
      </c>
      <c r="F139" s="48">
        <v>65</v>
      </c>
      <c r="G139" s="49">
        <v>5</v>
      </c>
      <c r="H139" s="49">
        <f t="shared" si="2"/>
        <v>325</v>
      </c>
      <c r="I139" s="62"/>
    </row>
    <row r="140" ht="21" customHeight="1" spans="1:9">
      <c r="A140" s="48">
        <v>135</v>
      </c>
      <c r="B140" s="54" t="s">
        <v>859</v>
      </c>
      <c r="C140" s="55" t="s">
        <v>860</v>
      </c>
      <c r="D140" s="54" t="s">
        <v>861</v>
      </c>
      <c r="E140" s="48" t="s">
        <v>480</v>
      </c>
      <c r="F140" s="48">
        <v>75</v>
      </c>
      <c r="G140" s="49">
        <v>5</v>
      </c>
      <c r="H140" s="49">
        <f t="shared" si="2"/>
        <v>375</v>
      </c>
      <c r="I140" s="62"/>
    </row>
    <row r="141" ht="21" customHeight="1" spans="1:9">
      <c r="A141" s="48">
        <v>136</v>
      </c>
      <c r="B141" s="54" t="s">
        <v>862</v>
      </c>
      <c r="C141" s="55" t="s">
        <v>863</v>
      </c>
      <c r="D141" s="54" t="s">
        <v>864</v>
      </c>
      <c r="E141" s="48" t="s">
        <v>480</v>
      </c>
      <c r="F141" s="48">
        <v>367.45</v>
      </c>
      <c r="G141" s="49">
        <v>4</v>
      </c>
      <c r="H141" s="49">
        <f t="shared" si="2"/>
        <v>1469.8</v>
      </c>
      <c r="I141" s="62"/>
    </row>
    <row r="142" ht="21" customHeight="1" spans="1:9">
      <c r="A142" s="48">
        <v>137</v>
      </c>
      <c r="B142" s="54" t="s">
        <v>865</v>
      </c>
      <c r="C142" s="55" t="s">
        <v>866</v>
      </c>
      <c r="D142" s="54" t="s">
        <v>867</v>
      </c>
      <c r="E142" s="48" t="s">
        <v>480</v>
      </c>
      <c r="F142" s="48">
        <v>150</v>
      </c>
      <c r="G142" s="49">
        <v>4</v>
      </c>
      <c r="H142" s="49">
        <f t="shared" si="2"/>
        <v>600</v>
      </c>
      <c r="I142" s="62"/>
    </row>
    <row r="143" ht="21" customHeight="1" spans="1:9">
      <c r="A143" s="48">
        <v>138</v>
      </c>
      <c r="B143" s="54" t="s">
        <v>868</v>
      </c>
      <c r="C143" s="55" t="s">
        <v>869</v>
      </c>
      <c r="D143" s="54" t="s">
        <v>870</v>
      </c>
      <c r="E143" s="48" t="s">
        <v>480</v>
      </c>
      <c r="F143" s="48">
        <v>150</v>
      </c>
      <c r="G143" s="49">
        <v>4</v>
      </c>
      <c r="H143" s="49">
        <f t="shared" si="2"/>
        <v>600</v>
      </c>
      <c r="I143" s="62"/>
    </row>
    <row r="144" ht="21" customHeight="1" spans="1:9">
      <c r="A144" s="48">
        <v>139</v>
      </c>
      <c r="B144" s="54" t="s">
        <v>871</v>
      </c>
      <c r="C144" s="55" t="s">
        <v>872</v>
      </c>
      <c r="D144" s="54" t="s">
        <v>873</v>
      </c>
      <c r="E144" s="48" t="s">
        <v>480</v>
      </c>
      <c r="F144" s="48">
        <v>89</v>
      </c>
      <c r="G144" s="49">
        <v>1.4</v>
      </c>
      <c r="H144" s="49">
        <f t="shared" si="2"/>
        <v>124.6</v>
      </c>
      <c r="I144" s="62"/>
    </row>
    <row r="145" ht="21" customHeight="1" spans="1:9">
      <c r="A145" s="48">
        <v>140</v>
      </c>
      <c r="B145" s="54" t="s">
        <v>874</v>
      </c>
      <c r="C145" s="55" t="s">
        <v>875</v>
      </c>
      <c r="D145" s="54" t="s">
        <v>876</v>
      </c>
      <c r="E145" s="48" t="s">
        <v>480</v>
      </c>
      <c r="F145" s="48">
        <v>95.38</v>
      </c>
      <c r="G145" s="49">
        <v>6</v>
      </c>
      <c r="H145" s="49">
        <f t="shared" si="2"/>
        <v>572.28</v>
      </c>
      <c r="I145" s="62"/>
    </row>
    <row r="146" ht="21" customHeight="1" spans="1:9">
      <c r="A146" s="48">
        <v>141</v>
      </c>
      <c r="B146" s="54" t="s">
        <v>877</v>
      </c>
      <c r="C146" s="55" t="s">
        <v>878</v>
      </c>
      <c r="D146" s="54" t="s">
        <v>701</v>
      </c>
      <c r="E146" s="48" t="s">
        <v>480</v>
      </c>
      <c r="F146" s="48">
        <v>68</v>
      </c>
      <c r="G146" s="49">
        <v>4</v>
      </c>
      <c r="H146" s="49">
        <f t="shared" si="2"/>
        <v>272</v>
      </c>
      <c r="I146" s="62"/>
    </row>
    <row r="147" ht="21" customHeight="1" spans="1:9">
      <c r="A147" s="48">
        <v>142</v>
      </c>
      <c r="B147" s="54" t="s">
        <v>879</v>
      </c>
      <c r="C147" s="55" t="s">
        <v>880</v>
      </c>
      <c r="D147" s="54" t="s">
        <v>701</v>
      </c>
      <c r="E147" s="48" t="s">
        <v>480</v>
      </c>
      <c r="F147" s="48">
        <v>68</v>
      </c>
      <c r="G147" s="49">
        <v>4</v>
      </c>
      <c r="H147" s="49">
        <f t="shared" si="2"/>
        <v>272</v>
      </c>
      <c r="I147" s="62"/>
    </row>
    <row r="148" ht="15.75" spans="1:9">
      <c r="A148" s="48">
        <v>143</v>
      </c>
      <c r="B148" s="54" t="s">
        <v>881</v>
      </c>
      <c r="C148" s="55" t="s">
        <v>882</v>
      </c>
      <c r="D148" s="54" t="s">
        <v>883</v>
      </c>
      <c r="E148" s="48" t="s">
        <v>480</v>
      </c>
      <c r="F148" s="48">
        <v>150</v>
      </c>
      <c r="G148" s="49">
        <v>4</v>
      </c>
      <c r="H148" s="49">
        <f t="shared" si="2"/>
        <v>600</v>
      </c>
      <c r="I148" s="62"/>
    </row>
    <row r="149" ht="21" customHeight="1" spans="1:9">
      <c r="A149" s="48">
        <v>144</v>
      </c>
      <c r="B149" s="54" t="s">
        <v>884</v>
      </c>
      <c r="C149" s="55" t="s">
        <v>885</v>
      </c>
      <c r="D149" s="54" t="s">
        <v>886</v>
      </c>
      <c r="E149" s="48" t="s">
        <v>480</v>
      </c>
      <c r="F149" s="48">
        <v>79</v>
      </c>
      <c r="G149" s="49">
        <v>3</v>
      </c>
      <c r="H149" s="49">
        <f t="shared" si="2"/>
        <v>237</v>
      </c>
      <c r="I149" s="62"/>
    </row>
    <row r="150" ht="21" customHeight="1" spans="1:9">
      <c r="A150" s="48">
        <v>145</v>
      </c>
      <c r="B150" s="54" t="s">
        <v>887</v>
      </c>
      <c r="C150" s="55" t="s">
        <v>888</v>
      </c>
      <c r="D150" s="54" t="s">
        <v>889</v>
      </c>
      <c r="E150" s="48" t="s">
        <v>480</v>
      </c>
      <c r="F150" s="48">
        <v>96.66</v>
      </c>
      <c r="G150" s="49">
        <v>4.2</v>
      </c>
      <c r="H150" s="49">
        <f t="shared" si="2"/>
        <v>405.972</v>
      </c>
      <c r="I150" s="62"/>
    </row>
    <row r="151" ht="21" customHeight="1" spans="1:9">
      <c r="A151" s="48">
        <v>146</v>
      </c>
      <c r="B151" s="56" t="s">
        <v>890</v>
      </c>
      <c r="C151" s="55" t="s">
        <v>891</v>
      </c>
      <c r="D151" s="54" t="s">
        <v>892</v>
      </c>
      <c r="E151" s="48" t="s">
        <v>480</v>
      </c>
      <c r="F151" s="48">
        <v>150</v>
      </c>
      <c r="G151" s="49">
        <v>4</v>
      </c>
      <c r="H151" s="49">
        <f t="shared" si="2"/>
        <v>600</v>
      </c>
      <c r="I151" s="62"/>
    </row>
    <row r="152" ht="21" customHeight="1" spans="1:9">
      <c r="A152" s="48">
        <v>147</v>
      </c>
      <c r="B152" s="54" t="s">
        <v>893</v>
      </c>
      <c r="C152" s="55" t="s">
        <v>894</v>
      </c>
      <c r="D152" s="54" t="s">
        <v>895</v>
      </c>
      <c r="E152" s="48" t="s">
        <v>480</v>
      </c>
      <c r="F152" s="48">
        <v>55.2</v>
      </c>
      <c r="G152" s="49">
        <v>3.2</v>
      </c>
      <c r="H152" s="49">
        <f t="shared" si="2"/>
        <v>176.64</v>
      </c>
      <c r="I152" s="62"/>
    </row>
    <row r="153" ht="21" customHeight="1" spans="1:9">
      <c r="A153" s="48">
        <v>148</v>
      </c>
      <c r="B153" s="54" t="s">
        <v>896</v>
      </c>
      <c r="C153" s="55" t="s">
        <v>897</v>
      </c>
      <c r="D153" s="54" t="s">
        <v>898</v>
      </c>
      <c r="E153" s="48" t="s">
        <v>480</v>
      </c>
      <c r="F153" s="48">
        <v>55.2</v>
      </c>
      <c r="G153" s="49">
        <v>3.2</v>
      </c>
      <c r="H153" s="49">
        <f t="shared" si="2"/>
        <v>176.64</v>
      </c>
      <c r="I153" s="62"/>
    </row>
    <row r="154" ht="21" customHeight="1" spans="1:9">
      <c r="A154" s="48">
        <v>149</v>
      </c>
      <c r="B154" s="54" t="s">
        <v>899</v>
      </c>
      <c r="C154" s="55" t="s">
        <v>900</v>
      </c>
      <c r="D154" s="54" t="s">
        <v>901</v>
      </c>
      <c r="E154" s="48" t="s">
        <v>480</v>
      </c>
      <c r="F154" s="48">
        <v>104.644</v>
      </c>
      <c r="G154" s="49">
        <v>6</v>
      </c>
      <c r="H154" s="49">
        <f t="shared" si="2"/>
        <v>627.864</v>
      </c>
      <c r="I154" s="62"/>
    </row>
    <row r="155" ht="21" customHeight="1" spans="1:9">
      <c r="A155" s="48">
        <v>150</v>
      </c>
      <c r="B155" s="54" t="s">
        <v>902</v>
      </c>
      <c r="C155" s="55" t="s">
        <v>903</v>
      </c>
      <c r="D155" s="54" t="s">
        <v>904</v>
      </c>
      <c r="E155" s="48" t="s">
        <v>480</v>
      </c>
      <c r="F155" s="48">
        <v>108</v>
      </c>
      <c r="G155" s="49">
        <v>3</v>
      </c>
      <c r="H155" s="49">
        <f t="shared" si="2"/>
        <v>324</v>
      </c>
      <c r="I155" s="62"/>
    </row>
    <row r="156" ht="21" customHeight="1" spans="1:9">
      <c r="A156" s="48">
        <v>151</v>
      </c>
      <c r="B156" s="54" t="s">
        <v>905</v>
      </c>
      <c r="C156" s="55" t="s">
        <v>906</v>
      </c>
      <c r="D156" s="54" t="s">
        <v>907</v>
      </c>
      <c r="E156" s="48" t="s">
        <v>480</v>
      </c>
      <c r="F156" s="48">
        <v>546</v>
      </c>
      <c r="G156" s="49">
        <v>7</v>
      </c>
      <c r="H156" s="49">
        <f t="shared" si="2"/>
        <v>3822</v>
      </c>
      <c r="I156" s="62"/>
    </row>
    <row r="157" ht="31" customHeight="1" spans="1:9">
      <c r="A157" s="48">
        <v>152</v>
      </c>
      <c r="B157" s="54" t="s">
        <v>908</v>
      </c>
      <c r="C157" s="55" t="s">
        <v>909</v>
      </c>
      <c r="D157" s="54" t="s">
        <v>910</v>
      </c>
      <c r="E157" s="48" t="s">
        <v>480</v>
      </c>
      <c r="F157" s="48">
        <v>106</v>
      </c>
      <c r="G157" s="49">
        <v>3</v>
      </c>
      <c r="H157" s="49">
        <f t="shared" si="2"/>
        <v>318</v>
      </c>
      <c r="I157" s="62"/>
    </row>
    <row r="158" ht="21" customHeight="1" spans="1:9">
      <c r="A158" s="48">
        <v>153</v>
      </c>
      <c r="B158" s="54" t="s">
        <v>911</v>
      </c>
      <c r="C158" s="55" t="s">
        <v>912</v>
      </c>
      <c r="D158" s="54" t="s">
        <v>913</v>
      </c>
      <c r="E158" s="48" t="s">
        <v>480</v>
      </c>
      <c r="F158" s="48">
        <v>350</v>
      </c>
      <c r="G158" s="49">
        <v>3</v>
      </c>
      <c r="H158" s="49">
        <f t="shared" si="2"/>
        <v>1050</v>
      </c>
      <c r="I158" s="62"/>
    </row>
    <row r="159" ht="21" customHeight="1" spans="1:9">
      <c r="A159" s="48">
        <v>154</v>
      </c>
      <c r="B159" s="54" t="s">
        <v>914</v>
      </c>
      <c r="C159" s="55" t="s">
        <v>915</v>
      </c>
      <c r="D159" s="54" t="s">
        <v>528</v>
      </c>
      <c r="E159" s="48" t="s">
        <v>480</v>
      </c>
      <c r="F159" s="48">
        <v>307</v>
      </c>
      <c r="G159" s="49">
        <v>9</v>
      </c>
      <c r="H159" s="49">
        <f t="shared" si="2"/>
        <v>2763</v>
      </c>
      <c r="I159" s="62"/>
    </row>
    <row r="160" ht="15.75" spans="1:9">
      <c r="A160" s="48">
        <v>155</v>
      </c>
      <c r="B160" s="54" t="s">
        <v>916</v>
      </c>
      <c r="C160" s="55" t="s">
        <v>917</v>
      </c>
      <c r="D160" s="54" t="s">
        <v>918</v>
      </c>
      <c r="E160" s="48" t="s">
        <v>480</v>
      </c>
      <c r="F160" s="48">
        <v>998</v>
      </c>
      <c r="G160" s="49">
        <v>7.35</v>
      </c>
      <c r="H160" s="49">
        <f t="shared" si="2"/>
        <v>7335.3</v>
      </c>
      <c r="I160" s="62"/>
    </row>
    <row r="161" ht="38.1" customHeight="1" spans="1:9">
      <c r="A161" s="48">
        <v>156</v>
      </c>
      <c r="B161" s="54" t="s">
        <v>919</v>
      </c>
      <c r="C161" s="55" t="s">
        <v>920</v>
      </c>
      <c r="D161" s="54" t="s">
        <v>921</v>
      </c>
      <c r="E161" s="48" t="s">
        <v>480</v>
      </c>
      <c r="F161" s="48">
        <v>87</v>
      </c>
      <c r="G161" s="49">
        <v>4.5</v>
      </c>
      <c r="H161" s="49">
        <f t="shared" si="2"/>
        <v>391.5</v>
      </c>
      <c r="I161" s="62"/>
    </row>
    <row r="162" ht="21" customHeight="1" spans="1:9">
      <c r="A162" s="48">
        <v>157</v>
      </c>
      <c r="B162" s="54" t="s">
        <v>922</v>
      </c>
      <c r="C162" s="55" t="s">
        <v>923</v>
      </c>
      <c r="D162" s="54" t="s">
        <v>924</v>
      </c>
      <c r="E162" s="48" t="s">
        <v>480</v>
      </c>
      <c r="F162" s="48">
        <v>98</v>
      </c>
      <c r="G162" s="49">
        <v>3</v>
      </c>
      <c r="H162" s="49">
        <f t="shared" si="2"/>
        <v>294</v>
      </c>
      <c r="I162" s="62"/>
    </row>
    <row r="163" ht="21" customHeight="1" spans="1:9">
      <c r="A163" s="48">
        <v>158</v>
      </c>
      <c r="B163" s="54" t="s">
        <v>925</v>
      </c>
      <c r="C163" s="55" t="s">
        <v>926</v>
      </c>
      <c r="D163" s="60" t="s">
        <v>927</v>
      </c>
      <c r="E163" s="48" t="s">
        <v>928</v>
      </c>
      <c r="F163" s="48">
        <v>13000</v>
      </c>
      <c r="G163" s="49">
        <v>10</v>
      </c>
      <c r="H163" s="49">
        <f t="shared" si="2"/>
        <v>130000</v>
      </c>
      <c r="I163" s="62"/>
    </row>
    <row r="164" ht="36" customHeight="1" spans="1:9">
      <c r="A164" s="48">
        <v>159</v>
      </c>
      <c r="B164" s="54" t="s">
        <v>929</v>
      </c>
      <c r="C164" s="55" t="s">
        <v>930</v>
      </c>
      <c r="D164" s="54" t="s">
        <v>931</v>
      </c>
      <c r="E164" s="48" t="s">
        <v>928</v>
      </c>
      <c r="F164" s="48">
        <v>1027</v>
      </c>
      <c r="G164" s="49">
        <v>6.5</v>
      </c>
      <c r="H164" s="49">
        <f t="shared" si="2"/>
        <v>6675.5</v>
      </c>
      <c r="I164" s="62"/>
    </row>
    <row r="165" ht="21" customHeight="1" spans="1:9">
      <c r="A165" s="48">
        <v>160</v>
      </c>
      <c r="B165" s="54" t="s">
        <v>932</v>
      </c>
      <c r="C165" s="55" t="s">
        <v>933</v>
      </c>
      <c r="D165" s="54" t="s">
        <v>934</v>
      </c>
      <c r="E165" s="48" t="s">
        <v>928</v>
      </c>
      <c r="F165" s="48">
        <v>575</v>
      </c>
      <c r="G165" s="49">
        <v>8</v>
      </c>
      <c r="H165" s="49">
        <f t="shared" si="2"/>
        <v>4600</v>
      </c>
      <c r="I165" s="62"/>
    </row>
    <row r="166" ht="21" customHeight="1" spans="1:9">
      <c r="A166" s="48">
        <v>161</v>
      </c>
      <c r="B166" s="54" t="s">
        <v>935</v>
      </c>
      <c r="C166" s="55" t="s">
        <v>936</v>
      </c>
      <c r="D166" s="54" t="s">
        <v>937</v>
      </c>
      <c r="E166" s="48" t="s">
        <v>928</v>
      </c>
      <c r="F166" s="48">
        <v>478</v>
      </c>
      <c r="G166" s="49">
        <v>5</v>
      </c>
      <c r="H166" s="49">
        <f t="shared" si="2"/>
        <v>2390</v>
      </c>
      <c r="I166" s="62"/>
    </row>
    <row r="167" ht="21" customHeight="1" spans="1:9">
      <c r="A167" s="48">
        <v>162</v>
      </c>
      <c r="B167" s="54" t="s">
        <v>938</v>
      </c>
      <c r="C167" s="55" t="s">
        <v>939</v>
      </c>
      <c r="D167" s="54" t="s">
        <v>940</v>
      </c>
      <c r="E167" s="48" t="s">
        <v>928</v>
      </c>
      <c r="F167" s="48">
        <v>440</v>
      </c>
      <c r="G167" s="49">
        <v>5</v>
      </c>
      <c r="H167" s="49">
        <f t="shared" si="2"/>
        <v>2200</v>
      </c>
      <c r="I167" s="62"/>
    </row>
    <row r="168" ht="21" customHeight="1" spans="1:9">
      <c r="A168" s="48">
        <v>163</v>
      </c>
      <c r="B168" s="54" t="s">
        <v>941</v>
      </c>
      <c r="C168" s="55" t="s">
        <v>942</v>
      </c>
      <c r="D168" s="60" t="s">
        <v>943</v>
      </c>
      <c r="E168" s="48" t="s">
        <v>928</v>
      </c>
      <c r="F168" s="48">
        <v>300</v>
      </c>
      <c r="G168" s="49">
        <v>6</v>
      </c>
      <c r="H168" s="49">
        <f t="shared" si="2"/>
        <v>1800</v>
      </c>
      <c r="I168" s="62"/>
    </row>
    <row r="169" ht="21" customHeight="1" spans="1:9">
      <c r="A169" s="48">
        <v>164</v>
      </c>
      <c r="B169" s="54" t="s">
        <v>944</v>
      </c>
      <c r="C169" s="55" t="s">
        <v>945</v>
      </c>
      <c r="D169" s="54" t="s">
        <v>946</v>
      </c>
      <c r="E169" s="48" t="s">
        <v>928</v>
      </c>
      <c r="F169" s="48">
        <v>234</v>
      </c>
      <c r="G169" s="49">
        <v>6</v>
      </c>
      <c r="H169" s="49">
        <f t="shared" si="2"/>
        <v>1404</v>
      </c>
      <c r="I169" s="62"/>
    </row>
    <row r="170" ht="21" customHeight="1" spans="1:9">
      <c r="A170" s="48">
        <v>165</v>
      </c>
      <c r="B170" s="54" t="s">
        <v>947</v>
      </c>
      <c r="C170" s="55" t="s">
        <v>948</v>
      </c>
      <c r="D170" s="54" t="s">
        <v>949</v>
      </c>
      <c r="E170" s="48" t="s">
        <v>928</v>
      </c>
      <c r="F170" s="48">
        <v>1390</v>
      </c>
      <c r="G170" s="49">
        <v>5</v>
      </c>
      <c r="H170" s="49">
        <f t="shared" si="2"/>
        <v>6950</v>
      </c>
      <c r="I170" s="62"/>
    </row>
    <row r="171" ht="33" customHeight="1" spans="1:9">
      <c r="A171" s="48">
        <v>166</v>
      </c>
      <c r="B171" s="54" t="s">
        <v>950</v>
      </c>
      <c r="C171" s="55" t="s">
        <v>951</v>
      </c>
      <c r="D171" s="54" t="s">
        <v>952</v>
      </c>
      <c r="E171" s="48" t="s">
        <v>928</v>
      </c>
      <c r="F171" s="48">
        <v>610</v>
      </c>
      <c r="G171" s="49">
        <v>4</v>
      </c>
      <c r="H171" s="49">
        <f t="shared" si="2"/>
        <v>2440</v>
      </c>
      <c r="I171" s="62"/>
    </row>
    <row r="172" ht="21" customHeight="1" spans="1:9">
      <c r="A172" s="48">
        <v>167</v>
      </c>
      <c r="B172" s="54" t="s">
        <v>953</v>
      </c>
      <c r="C172" s="55" t="s">
        <v>954</v>
      </c>
      <c r="D172" s="54" t="s">
        <v>955</v>
      </c>
      <c r="E172" s="48" t="s">
        <v>928</v>
      </c>
      <c r="F172" s="48">
        <v>2050</v>
      </c>
      <c r="G172" s="49">
        <v>6</v>
      </c>
      <c r="H172" s="49">
        <f t="shared" si="2"/>
        <v>12300</v>
      </c>
      <c r="I172" s="62"/>
    </row>
    <row r="173" ht="33" customHeight="1" spans="1:9">
      <c r="A173" s="48">
        <v>168</v>
      </c>
      <c r="B173" s="54" t="s">
        <v>956</v>
      </c>
      <c r="C173" s="55" t="s">
        <v>957</v>
      </c>
      <c r="D173" s="54" t="s">
        <v>958</v>
      </c>
      <c r="E173" s="48" t="s">
        <v>928</v>
      </c>
      <c r="F173" s="48">
        <v>1620</v>
      </c>
      <c r="G173" s="49">
        <v>5</v>
      </c>
      <c r="H173" s="49">
        <f t="shared" si="2"/>
        <v>8100</v>
      </c>
      <c r="I173" s="62"/>
    </row>
    <row r="174" ht="21" customHeight="1" spans="1:9">
      <c r="A174" s="48">
        <v>169</v>
      </c>
      <c r="B174" s="54" t="s">
        <v>959</v>
      </c>
      <c r="C174" s="55" t="s">
        <v>960</v>
      </c>
      <c r="D174" s="54" t="s">
        <v>961</v>
      </c>
      <c r="E174" s="48" t="s">
        <v>928</v>
      </c>
      <c r="F174" s="48">
        <v>2120</v>
      </c>
      <c r="G174" s="49">
        <v>5</v>
      </c>
      <c r="H174" s="49">
        <f t="shared" si="2"/>
        <v>10600</v>
      </c>
      <c r="I174" s="62"/>
    </row>
    <row r="175" ht="30" customHeight="1" spans="1:9">
      <c r="A175" s="48">
        <v>170</v>
      </c>
      <c r="B175" s="54" t="s">
        <v>962</v>
      </c>
      <c r="C175" s="55" t="s">
        <v>963</v>
      </c>
      <c r="D175" s="54" t="s">
        <v>964</v>
      </c>
      <c r="E175" s="48" t="s">
        <v>928</v>
      </c>
      <c r="F175" s="48">
        <v>1200</v>
      </c>
      <c r="G175" s="49">
        <v>6</v>
      </c>
      <c r="H175" s="49">
        <f t="shared" si="2"/>
        <v>7200</v>
      </c>
      <c r="I175" s="62"/>
    </row>
    <row r="176" ht="33" customHeight="1" spans="1:9">
      <c r="A176" s="48">
        <v>171</v>
      </c>
      <c r="B176" s="54" t="s">
        <v>965</v>
      </c>
      <c r="C176" s="55" t="s">
        <v>966</v>
      </c>
      <c r="D176" s="54" t="s">
        <v>967</v>
      </c>
      <c r="E176" s="48" t="s">
        <v>928</v>
      </c>
      <c r="F176" s="48">
        <v>404</v>
      </c>
      <c r="G176" s="49">
        <v>8</v>
      </c>
      <c r="H176" s="49">
        <f t="shared" si="2"/>
        <v>3232</v>
      </c>
      <c r="I176" s="62"/>
    </row>
    <row r="177" ht="24" customHeight="1" spans="1:9">
      <c r="A177" s="48">
        <v>172</v>
      </c>
      <c r="B177" s="54" t="s">
        <v>968</v>
      </c>
      <c r="C177" s="55" t="s">
        <v>969</v>
      </c>
      <c r="D177" s="54" t="s">
        <v>970</v>
      </c>
      <c r="E177" s="48" t="s">
        <v>928</v>
      </c>
      <c r="F177" s="48">
        <v>339</v>
      </c>
      <c r="G177" s="49">
        <v>5</v>
      </c>
      <c r="H177" s="49">
        <f t="shared" si="2"/>
        <v>1695</v>
      </c>
      <c r="I177" s="62"/>
    </row>
    <row r="178" ht="15.75" spans="1:9">
      <c r="A178" s="48">
        <v>173</v>
      </c>
      <c r="B178" s="54" t="s">
        <v>971</v>
      </c>
      <c r="C178" s="55" t="s">
        <v>972</v>
      </c>
      <c r="D178" s="54" t="s">
        <v>973</v>
      </c>
      <c r="E178" s="48" t="s">
        <v>928</v>
      </c>
      <c r="F178" s="48">
        <v>297</v>
      </c>
      <c r="G178" s="49">
        <v>5</v>
      </c>
      <c r="H178" s="49">
        <f t="shared" si="2"/>
        <v>1485</v>
      </c>
      <c r="I178" s="62"/>
    </row>
    <row r="179" ht="21" customHeight="1" spans="1:9">
      <c r="A179" s="48">
        <v>174</v>
      </c>
      <c r="B179" s="54" t="s">
        <v>974</v>
      </c>
      <c r="C179" s="55" t="s">
        <v>975</v>
      </c>
      <c r="D179" s="54" t="s">
        <v>976</v>
      </c>
      <c r="E179" s="48" t="s">
        <v>928</v>
      </c>
      <c r="F179" s="48">
        <v>1105</v>
      </c>
      <c r="G179" s="49">
        <v>6</v>
      </c>
      <c r="H179" s="49">
        <f t="shared" si="2"/>
        <v>6630</v>
      </c>
      <c r="I179" s="62"/>
    </row>
    <row r="180" ht="21" customHeight="1" spans="1:9">
      <c r="A180" s="48">
        <v>175</v>
      </c>
      <c r="B180" s="54" t="s">
        <v>977</v>
      </c>
      <c r="C180" s="55" t="s">
        <v>978</v>
      </c>
      <c r="D180" s="54" t="s">
        <v>979</v>
      </c>
      <c r="E180" s="48" t="s">
        <v>928</v>
      </c>
      <c r="F180" s="48">
        <v>1530</v>
      </c>
      <c r="G180" s="49">
        <v>6.8</v>
      </c>
      <c r="H180" s="49">
        <f t="shared" si="2"/>
        <v>10404</v>
      </c>
      <c r="I180" s="62"/>
    </row>
    <row r="181" ht="21" customHeight="1" spans="1:9">
      <c r="A181" s="48">
        <v>176</v>
      </c>
      <c r="B181" s="54" t="s">
        <v>980</v>
      </c>
      <c r="C181" s="55" t="s">
        <v>981</v>
      </c>
      <c r="D181" s="54" t="s">
        <v>982</v>
      </c>
      <c r="E181" s="48" t="s">
        <v>983</v>
      </c>
      <c r="F181" s="48">
        <v>665</v>
      </c>
      <c r="G181" s="49">
        <v>8</v>
      </c>
      <c r="H181" s="49">
        <f t="shared" si="2"/>
        <v>5320</v>
      </c>
      <c r="I181" s="62"/>
    </row>
    <row r="182" ht="42.75" customHeight="1" spans="1:8">
      <c r="A182" s="44" t="s">
        <v>984</v>
      </c>
      <c r="B182" s="44"/>
      <c r="C182" s="44"/>
      <c r="D182" s="44"/>
      <c r="E182" s="44"/>
      <c r="F182" s="45">
        <f>SUM(F6:F181)</f>
        <v>91477.5024</v>
      </c>
      <c r="G182" s="45">
        <f>AVERAGE(G6:G181)</f>
        <v>5.11823863636364</v>
      </c>
      <c r="H182" s="45">
        <f>SUM(H6:H181)</f>
        <v>546989.9634</v>
      </c>
    </row>
    <row r="183" ht="21" customHeight="1"/>
    <row r="184" ht="21" customHeight="1"/>
    <row r="185" ht="21" customHeight="1"/>
    <row r="186" ht="21" customHeight="1"/>
    <row r="187" ht="21" customHeight="1"/>
    <row r="188" ht="21" customHeight="1"/>
    <row r="189" ht="21" customHeight="1"/>
    <row r="190" ht="21" customHeight="1"/>
    <row r="191" ht="21" customHeight="1"/>
    <row r="192" ht="21" customHeight="1"/>
    <row r="193" ht="21" customHeight="1"/>
    <row r="194" ht="21" customHeight="1"/>
    <row r="195" ht="21" customHeight="1"/>
    <row r="196" ht="21" customHeight="1"/>
    <row r="197" ht="21" customHeight="1"/>
    <row r="198" ht="21" customHeight="1"/>
    <row r="199" ht="21" customHeight="1"/>
    <row r="200" ht="21" customHeight="1"/>
    <row r="201" ht="21" customHeight="1"/>
    <row r="202" ht="21" customHeight="1"/>
    <row r="203" ht="21" customHeight="1"/>
    <row r="204" ht="21" customHeight="1"/>
    <row r="205" ht="21" customHeight="1"/>
    <row r="206" ht="21" customHeight="1"/>
    <row r="207" ht="21" customHeight="1"/>
    <row r="208" ht="21" customHeight="1"/>
    <row r="209" ht="21" customHeight="1"/>
    <row r="210" ht="21" customHeight="1"/>
    <row r="211" ht="21" customHeight="1"/>
    <row r="212" ht="21" customHeight="1"/>
    <row r="213" ht="21" customHeight="1"/>
    <row r="214" ht="21" customHeight="1"/>
    <row r="215" ht="21" customHeight="1"/>
    <row r="216" ht="21" customHeight="1"/>
    <row r="217" ht="21" customHeight="1"/>
    <row r="218" ht="21" customHeight="1"/>
    <row r="219" ht="21" customHeight="1"/>
    <row r="220" ht="21" customHeight="1"/>
    <row r="221" ht="21" customHeight="1"/>
    <row r="222" ht="21" customHeight="1"/>
    <row r="223" ht="21" customHeight="1"/>
    <row r="224" ht="21" customHeight="1"/>
    <row r="225" ht="33" customHeight="1"/>
    <row r="226" ht="21" customHeight="1"/>
    <row r="227" ht="21" customHeight="1"/>
    <row r="228" ht="21" customHeight="1"/>
    <row r="229" ht="21" customHeight="1"/>
    <row r="230" ht="21" customHeight="1"/>
    <row r="231" ht="21" customHeight="1"/>
    <row r="232" ht="21" customHeight="1"/>
    <row r="233" ht="21" customHeight="1"/>
    <row r="234" ht="21" customHeight="1"/>
    <row r="236" ht="21" customHeight="1"/>
    <row r="237" ht="21" customHeight="1"/>
    <row r="238" ht="21" customHeight="1"/>
    <row r="239" ht="21" customHeight="1"/>
    <row r="240" ht="21" customHeight="1"/>
    <row r="241" ht="21" customHeight="1"/>
    <row r="242" ht="21" customHeight="1"/>
    <row r="243" ht="21" customHeight="1"/>
    <row r="244" ht="21" customHeight="1"/>
    <row r="246" ht="21" customHeight="1"/>
    <row r="247" ht="21" customHeight="1"/>
    <row r="248" ht="21" customHeight="1"/>
    <row r="249" ht="21" customHeight="1"/>
    <row r="250" ht="21" customHeight="1"/>
    <row r="251" ht="21" customHeight="1"/>
    <row r="252" ht="21" customHeight="1"/>
    <row r="253" ht="21" customHeight="1"/>
    <row r="254" ht="21" customHeight="1"/>
    <row r="255" ht="21" customHeight="1"/>
    <row r="256" ht="21" customHeight="1"/>
    <row r="257" ht="21" customHeight="1"/>
    <row r="258" ht="21" customHeight="1"/>
    <row r="259" ht="21" customHeight="1"/>
    <row r="260" ht="21" customHeight="1"/>
    <row r="261" ht="21" customHeight="1"/>
    <row r="262" ht="21" customHeight="1"/>
    <row r="263" ht="21" customHeight="1"/>
    <row r="264" ht="21" customHeight="1"/>
    <row r="265" ht="30.95"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33.95" customHeight="1"/>
    <row r="277" ht="30.95" customHeight="1"/>
    <row r="278" ht="30.95" customHeight="1"/>
    <row r="279" ht="21" customHeight="1"/>
    <row r="280" ht="21" customHeight="1"/>
    <row r="281" ht="21" customHeight="1"/>
    <row r="282" ht="21" customHeight="1"/>
    <row r="283" ht="21" customHeight="1"/>
    <row r="284" ht="33" customHeight="1"/>
    <row r="285" ht="42" customHeight="1"/>
    <row r="286" ht="21" customHeight="1"/>
    <row r="288" ht="21" customHeight="1"/>
    <row r="289" ht="21" customHeight="1"/>
  </sheetData>
  <autoFilter ref="A5:H182">
    <sortState ref="A5:H182">
      <sortCondition ref="E5:E290"/>
    </sortState>
    <extLst/>
  </autoFilter>
  <mergeCells count="6">
    <mergeCell ref="A1:H1"/>
    <mergeCell ref="A2:H2"/>
    <mergeCell ref="A3:H3"/>
    <mergeCell ref="A4:E4"/>
    <mergeCell ref="F4:H4"/>
    <mergeCell ref="A182:E182"/>
  </mergeCells>
  <printOptions horizontalCentered="1"/>
  <pageMargins left="0" right="0" top="0" bottom="0" header="0" footer="0"/>
  <pageSetup paperSize="9" scale="59" firstPageNumber="0" orientation="portrait" useFirstPageNumber="1" horizontalDpi="300" verticalDpi="300"/>
  <headerFooter/>
  <rowBreaks count="1" manualBreakCount="1">
    <brk id="60" max="7"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37</vt:i4>
      </vt:variant>
    </vt:vector>
  </HeadingPairs>
  <TitlesOfParts>
    <vt:vector size="37" baseType="lpstr">
      <vt:lpstr>estimativa de custos lote 2</vt:lpstr>
      <vt:lpstr>rateio lote 1 adm local e bdi</vt:lpstr>
      <vt:lpstr>rateio lote 2 adm local e bdi</vt:lpstr>
      <vt:lpstr>veículo passeio</vt:lpstr>
      <vt:lpstr>insumos</vt:lpstr>
      <vt:lpstr>demonstrativo BDI</vt:lpstr>
      <vt:lpstr>RESUMO POR BAIRROS</vt:lpstr>
      <vt:lpstr>RESUMO DETALHADO</vt:lpstr>
      <vt:lpstr>001</vt:lpstr>
      <vt:lpstr>002</vt:lpstr>
      <vt:lpstr>003</vt:lpstr>
      <vt:lpstr>004</vt:lpstr>
      <vt:lpstr>005</vt:lpstr>
      <vt:lpstr>006</vt:lpstr>
      <vt:lpstr>007</vt:lpstr>
      <vt:lpstr>008</vt:lpstr>
      <vt:lpstr>009</vt:lpstr>
      <vt:lpstr>010</vt:lpstr>
      <vt:lpstr>011</vt:lpstr>
      <vt:lpstr>012</vt:lpstr>
      <vt:lpstr>013</vt:lpstr>
      <vt:lpstr>014</vt:lpstr>
      <vt:lpstr>015</vt:lpstr>
      <vt:lpstr>016</vt:lpstr>
      <vt:lpstr>017</vt:lpstr>
      <vt:lpstr>018</vt:lpstr>
      <vt:lpstr>019</vt:lpstr>
      <vt:lpstr>020</vt:lpstr>
      <vt:lpstr>021</vt:lpstr>
      <vt:lpstr>022</vt:lpstr>
      <vt:lpstr>023</vt:lpstr>
      <vt:lpstr>024</vt:lpstr>
      <vt:lpstr>025</vt:lpstr>
      <vt:lpstr>026</vt:lpstr>
      <vt:lpstr>027</vt:lpstr>
      <vt:lpstr>028</vt:lpstr>
      <vt:lpstr>029</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antonio</dc:creator>
  <cp:lastModifiedBy>clouise</cp:lastModifiedBy>
  <cp:revision>48</cp:revision>
  <dcterms:created xsi:type="dcterms:W3CDTF">2010-03-01T21:06:00Z</dcterms:created>
  <cp:lastPrinted>2020-11-18T10:58:00Z</cp:lastPrinted>
  <dcterms:modified xsi:type="dcterms:W3CDTF">2021-01-27T14:43:29Z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1046-11.2.0.9967</vt:lpwstr>
  </property>
</Properties>
</file>