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 tabRatio="985" firstSheet="13" activeTab="20"/>
  </bookViews>
  <sheets>
    <sheet name="RESUMO" sheetId="15" r:id="rId1"/>
    <sheet name="LOTES X SECRETARIA" sheetId="16" r:id="rId2"/>
    <sheet name="LOTE I_II-Mat.de construção" sheetId="1" r:id="rId3"/>
    <sheet name="LOT I_PRINCIPAL" sheetId="18" r:id="rId4"/>
    <sheet name="LOTII_RESERVADO" sheetId="19" r:id="rId5"/>
    <sheet name="LOTE III_IV- Material Eletrico" sheetId="4" r:id="rId6"/>
    <sheet name="LOTIII_PRINCIPAL" sheetId="20" r:id="rId7"/>
    <sheet name="LOTIV_RESERVADO" sheetId="21" r:id="rId8"/>
    <sheet name="LOTE V_VI- Mat.Hidraulico" sheetId="5" r:id="rId9"/>
    <sheet name="LOTV_PRINCIPAL" sheetId="22" r:id="rId10"/>
    <sheet name="LOTVI_RESERVADO" sheetId="23" r:id="rId11"/>
    <sheet name="LOTE VII_VIII - Pintura" sheetId="2" r:id="rId12"/>
    <sheet name="LOTVII_PRINCIPAL" sheetId="24" r:id="rId13"/>
    <sheet name="LOTVIII_RESERVADO" sheetId="25" r:id="rId14"/>
    <sheet name="LOTE IX- Equipamentos" sheetId="9" r:id="rId15"/>
    <sheet name="LOTE X - Jardinagem" sheetId="8" r:id="rId16"/>
    <sheet name="LOTE XI_XII- Acessórios Div." sheetId="3" r:id="rId17"/>
    <sheet name="LOTXI_PRINCIPAL" sheetId="30" r:id="rId18"/>
    <sheet name="LOTXII_RESERVADO" sheetId="31" r:id="rId19"/>
    <sheet name="LOTE XIII - EPI" sheetId="6" r:id="rId20"/>
    <sheet name="Cotação" sheetId="10" r:id="rId21"/>
    <sheet name="ANEXOS" sheetId="11" r:id="rId22"/>
    <sheet name="BDI" sheetId="17" r:id="rId23"/>
  </sheets>
  <definedNames>
    <definedName name="_xlnm._FilterDatabase" localSheetId="20" hidden="1">Cotação!$A$2:$H$9</definedName>
    <definedName name="_xlnm._FilterDatabase" localSheetId="2" hidden="1">'LOTE I_II-Mat.de construção'!$A$6:$M$87</definedName>
    <definedName name="_xlnm._FilterDatabase" localSheetId="5" hidden="1">'LOTE III_IV- Material Eletrico'!$A$7:$L$85</definedName>
    <definedName name="_xlnm._FilterDatabase" localSheetId="14" hidden="1">'LOTE IX- Equipamentos'!$A$4:$L$63</definedName>
    <definedName name="_xlnm.Print_Area" localSheetId="21">ANEXOS!$A$1:$L$22</definedName>
    <definedName name="_xlnm.Print_Area" localSheetId="22">BDI!$A$1:$D$18</definedName>
    <definedName name="_xlnm.Print_Area" localSheetId="20">Cotação!$A$1:$H$9</definedName>
    <definedName name="_xlnm.Print_Area" localSheetId="2">'LOTE I_II-Mat.de construção'!$A$1:$L$87</definedName>
    <definedName name="_xlnm.Print_Area" localSheetId="5">'LOTE III_IV- Material Eletrico'!$A$1:$L$85</definedName>
    <definedName name="_xlnm.Print_Area" localSheetId="8">'LOTE V_VI- Mat.Hidraulico'!$B$1:$M$71</definedName>
    <definedName name="_xlnm.Print_Area" localSheetId="11">'LOTE VII_VIII - Pintura'!$B$1:$M$38</definedName>
    <definedName name="_xlnm.Print_Area" localSheetId="14">'LOTE IX- Equipamentos'!$A$1:$L$64</definedName>
    <definedName name="_xlnm.Print_Area" localSheetId="15">'LOTE X - Jardinagem'!$A$1:$L$22</definedName>
    <definedName name="_xlnm.Print_Area" localSheetId="16">'LOTE XI_XII- Acessórios Div.'!$A$1:$L$51</definedName>
    <definedName name="_xlnm.Print_Area" localSheetId="19">'LOTE XIII - EPI'!$A$1:$L$25</definedName>
    <definedName name="_xlnm.Print_Area" localSheetId="1">'LOTES X SECRETARIA'!$A$1:$C$60</definedName>
    <definedName name="_xlnm.Print_Area" localSheetId="0">RESUMO!$A$1:$C$27</definedName>
    <definedName name="_xlnm.Print_Titles" localSheetId="20">Cotação!$1:$5</definedName>
    <definedName name="_xlnm.Print_Titles" localSheetId="2">'LOTE I_II-Mat.de construção'!$1:$6</definedName>
    <definedName name="_xlnm.Print_Titles" localSheetId="5">'LOTE III_IV- Material Eletrico'!$1:$7</definedName>
    <definedName name="_xlnm.Print_Titles" localSheetId="8">'LOTE V_VI- Mat.Hidraulico'!$1:$7</definedName>
    <definedName name="_xlnm.Print_Titles" localSheetId="11">'LOTE VII_VIII - Pintura'!$1:$7</definedName>
    <definedName name="_xlnm.Print_Titles" localSheetId="14">'LOTE IX- Equipamentos'!$1:$7</definedName>
    <definedName name="_xlnm.Print_Titles" localSheetId="15">'LOTE X - Jardinagem'!$1:$7</definedName>
    <definedName name="_xlnm.Print_Titles" localSheetId="16">'LOTE XI_XII- Acessórios Div.'!$1:$7</definedName>
    <definedName name="_xlnm.Print_Titles" localSheetId="19">'LOTE XIII - EPI'!$1:$6</definedName>
    <definedName name="_xlnm.Print_Titles" localSheetId="1">'LOTES X SECRETARIA'!$1:$5</definedName>
    <definedName name="_xlnm.Print_Area" localSheetId="3">'LOT I_PRINCIPAL'!$A$1:$L$87</definedName>
    <definedName name="_xlnm.Print_Area" localSheetId="6">LOTIII_PRINCIPAL!$A$1:$L$85</definedName>
    <definedName name="_xlnm.Print_Area" localSheetId="7">LOTIV_RESERVADO!$A$1:$L$85</definedName>
    <definedName name="_xlnm.Print_Area" localSheetId="9">LOTV_PRINCIPAL!$A$1:$M$71</definedName>
    <definedName name="_xlnm.Print_Area" localSheetId="10">LOTVI_RESERVADO!$A$1:$M$71</definedName>
    <definedName name="_xlnm.Print_Area" localSheetId="12">LOTVII_PRINCIPAL!$A$1:$M$38</definedName>
    <definedName name="_xlnm.Print_Area" localSheetId="13">LOTVIII_RESERVADO!$A$1:$M$38</definedName>
    <definedName name="_xlnm.Print_Area" localSheetId="17">LOTXI_PRINCIPAL!$A$1:$L$51</definedName>
    <definedName name="_xlnm.Print_Area" localSheetId="18">LOTXII_RESERVADO!$A$1:$L$51</definedName>
    <definedName name="_xlnm.Print_Area" localSheetId="4">LOTII_RESERVADO!$A$1:$L$87</definedName>
    <definedName name="_xlnm.Print_Titles" localSheetId="3">'LOT I_PRINCIPAL'!$1:$6</definedName>
    <definedName name="_xlnm.Print_Titles" localSheetId="4">LOTII_RESERVADO!$1:$7</definedName>
    <definedName name="_xlnm.Print_Titles" localSheetId="6">LOTIII_PRINCIPAL!$1:$7</definedName>
    <definedName name="_xlnm.Print_Titles" localSheetId="7">LOTIV_RESERVADO!$1:$7</definedName>
    <definedName name="_xlnm.Print_Titles" localSheetId="9">LOTV_PRINCIPAL!$1:$8</definedName>
    <definedName name="_xlnm.Print_Titles" localSheetId="10">LOTVI_RESERVADO!$1:$7</definedName>
    <definedName name="_xlnm.Print_Titles" localSheetId="17">LOTXI_PRINCIPAL!$1:$7</definedName>
    <definedName name="_xlnm.Print_Titles" localSheetId="18">LOTXII_RESERVADO!$1:$7</definedName>
  </definedNames>
  <calcPr calcId="144525"/>
</workbook>
</file>

<file path=xl/sharedStrings.xml><?xml version="1.0" encoding="utf-8"?>
<sst xmlns="http://schemas.openxmlformats.org/spreadsheetml/2006/main" count="2599" uniqueCount="528">
  <si>
    <t>PREFEITURA MUNICIPAL DE CAMARAGIBE</t>
  </si>
  <si>
    <t xml:space="preserve">ANEXO II - ATA DE REGISTRO DE PREÇOS </t>
  </si>
  <si>
    <t>RESUMO - TODOS OS LOTES</t>
  </si>
  <si>
    <t>OBJETO</t>
  </si>
  <si>
    <t>REGISTRO DE PREÇOS PARA A AQUISIÇÃO DE MATERIAIS DE CONSTRUÇÃO, PINTURA, ELETRICA, HIDRÁULICA, JARDINAGEM, EQUIPAMENTOS, ACESSÓRIOS E EPI’S PARA AS SECRETARIAS  DE INFRAESTRUTURA E SERVIÇOS PUBLICOS, SECRETARIA DE SAUDE, SECRETARIA DE DEFESA CIVIL, SECRETARIA DE DESENVOLVIMENTO ECONOMICO E SECRETARIA DE ESPORTE DESTE MUNICÍPIO DE CAMARAGIBE / PE, COM ENTREGA DE FORMA PARCELADA.</t>
  </si>
  <si>
    <t>LOTES</t>
  </si>
  <si>
    <t>DESCRIÇÃO</t>
  </si>
  <si>
    <t>VALOR TOTAL</t>
  </si>
  <si>
    <t>LOTE I - II</t>
  </si>
  <si>
    <t>MATERIAIS DE CONSTRUÇÃO</t>
  </si>
  <si>
    <t>LOTE I: PRINCIPAL</t>
  </si>
  <si>
    <t>LOTE II: RESERVADO</t>
  </si>
  <si>
    <t>LOTE III -IV</t>
  </si>
  <si>
    <t>MATERIAL ELETRICO</t>
  </si>
  <si>
    <t>LOTE III: PRINCIPAL</t>
  </si>
  <si>
    <t>LOTE IV: RESERVADO</t>
  </si>
  <si>
    <t>LOTE V - VI</t>
  </si>
  <si>
    <t>MATERIAL HIDRAULICO</t>
  </si>
  <si>
    <t>LOTE V: PRINCIPAL</t>
  </si>
  <si>
    <t>LOTE VI: RESERVADO</t>
  </si>
  <si>
    <t>LOTE VII - VIII</t>
  </si>
  <si>
    <t>PINTURA</t>
  </si>
  <si>
    <t>LOTE VII: PRINCIPAL</t>
  </si>
  <si>
    <t>LOTE VIII: RESERVADO</t>
  </si>
  <si>
    <t>LOTE IX</t>
  </si>
  <si>
    <t>EQUIPAMENTOS</t>
  </si>
  <si>
    <t>LOTE X</t>
  </si>
  <si>
    <t>JARDINAGEM</t>
  </si>
  <si>
    <t>LOTE XI - XII</t>
  </si>
  <si>
    <t>ACESSÓRIOS DIVERSOS</t>
  </si>
  <si>
    <t>LOTE XI: PRINCIPAL</t>
  </si>
  <si>
    <t>LOTE XII: RESERVADO</t>
  </si>
  <si>
    <t>LOTE XIII</t>
  </si>
  <si>
    <t>EQUIPAMENTO DE PROTEÇÃO INDIVIDUAL - EPI</t>
  </si>
  <si>
    <t>TOTAL:</t>
  </si>
  <si>
    <t>(QUATRO MILHÕES, DEZESSETE MIL, QUATROCENTOS E SETE REAIS E NOVENTA E SETE CENTAVOS)</t>
  </si>
  <si>
    <t>Referência: 04 de Julho de 2021</t>
  </si>
  <si>
    <t>RESUMO DOS LOTES POR SECRETARIA</t>
  </si>
  <si>
    <t>SECRETARIA DE INFRAESTRUTURA E SERVIÇOS PUBLICOS</t>
  </si>
  <si>
    <t>LOTE</t>
  </si>
  <si>
    <t>SECRETARIA DE SAÚDE</t>
  </si>
  <si>
    <t>SECRETARIA DE DEFESA CIVIL</t>
  </si>
  <si>
    <t>SECRETARIA DE DESENVOLVIMENTO ECONOMICO</t>
  </si>
  <si>
    <t>SECRETARIA DE ESPORTES</t>
  </si>
  <si>
    <t xml:space="preserve">             PREFEITURA MUNICIPAL DE CAMARAGIBE
</t>
  </si>
  <si>
    <t>ANEXO II - ATA DE PREÇOS - LOTE I / II - MATERIAIS DE CONSTRUÇÃO GERAL</t>
  </si>
  <si>
    <t>OBJETO:   REGISTRO DE PREÇOS PARA A AQUISIÇÃO DE MATERIAIS DE CONSTRUÇÃO, PINTURA, ELETRICA, HIDRÁULICA, JARDINAGEM, EQUIPAMENTOS, ACESSÓRIOS E EPI’S PARA AS SECRETARIAS  DE INFRAESTRUTURA E SERVIÇOS PUBLICOS, SECRETARIA DE SAUDE, SECRETARIA DE DEFESA CIVIL, SECRETARIA DE DESENVOLVIMENTO ECONOMICO E SECRETARIA DE ESPORTE DESTE MUNICÍPIO DE CAMARAGIBE / PE, COM ENTREGA DE FORMA PARCELADA.</t>
  </si>
  <si>
    <t>FONTE DE PREÇO: https://paineldeprecos.planejamento.gov.br/</t>
  </si>
  <si>
    <t>BDI</t>
  </si>
  <si>
    <t>ITEM</t>
  </si>
  <si>
    <t>UN</t>
  </si>
  <si>
    <t>QUANTIDADES</t>
  </si>
  <si>
    <t>PAINEL DE COMPRAS            Valor Unitário</t>
  </si>
  <si>
    <t>VALOR COM BDI</t>
  </si>
  <si>
    <t>INFRAESTRUTURA SERV. PUBLICOS</t>
  </si>
  <si>
    <t>SAUDE</t>
  </si>
  <si>
    <t>DEF. CIVIL</t>
  </si>
  <si>
    <t>SEDEC</t>
  </si>
  <si>
    <t>ESPORTES</t>
  </si>
  <si>
    <t>TOTAL</t>
  </si>
  <si>
    <t>ADESIVO ESTRUTURAL À BASE DE RESINA EPÓXI AUTONIVELANTE</t>
  </si>
  <si>
    <t>KG</t>
  </si>
  <si>
    <t>ARAME GALVANIZADO, NUMERO 14 BWG, COM DIAMETRO DE 2,11 MM</t>
  </si>
  <si>
    <t>KG/M</t>
  </si>
  <si>
    <t>ARAME GALVANIZADO 18 BWG, 1,24 MM (0,009 KG/M)</t>
  </si>
  <si>
    <t>AREIA DE FINGIR</t>
  </si>
  <si>
    <t>M³</t>
  </si>
  <si>
    <t>AREIA GROSSA - POSTO JAZIDA /FORNERCEDOR (RETIRADA NA JAZIDA, SEM TRANSPORTE)</t>
  </si>
  <si>
    <t>AREIA LAVADA</t>
  </si>
  <si>
    <t>ARGAMASSA COLANTE UTILIZADA PARA ASSENTAR CERÂMICA, AC-II, À BASE DE CIMENTO CONTENDO RETENTOR DE ÁGUA E SUPERPLASTIFICANTES, ADITIVADAS OU NÃO COM LÁTEX. SACO COM 20 KG.</t>
  </si>
  <si>
    <t>ARGAMASSA INDUSTRIALIZADA, ASSENTAMENTO E REVESTIMENTO (BLOCO DE CONCRETO E BLOCO CERÂMICO) - INTERIOR E EXTERIOR - SACO COM 20KG.</t>
  </si>
  <si>
    <t>ARGAMASSA POLIMÉRICA - SACO COM 18KG</t>
  </si>
  <si>
    <t>ARREMATE PARA FORRO DE PVC - 6M.</t>
  </si>
  <si>
    <t>M</t>
  </si>
  <si>
    <t>BARRA CHATA DE FERRO 2 X 1/8" PEÇA COM 6M</t>
  </si>
  <si>
    <t>BARRA CHATA DE FERRO, COM DIMENSÕES DE 7/8” X 1/8”, COMPRIMENTO DE 6 METROS.</t>
  </si>
  <si>
    <t>BARRA DE AÇO, ROSCADO, 5/16" DE 1 METRO</t>
  </si>
  <si>
    <t>CAIBRO 3"X2" EM MADEIRA DE LEI.</t>
  </si>
  <si>
    <t>CAIBRO 3"X4" - EM MADEIRA DE LEI.</t>
  </si>
  <si>
    <t>CAIBRO DE MADEIRA NÃO APARELHADA *5X6*CM, MAÇARANDUBA, ANGELIM OU EQUIVALENTE DA REGIÃO.</t>
  </si>
  <si>
    <t>CAL BRANCO, EMBALAGEM COM 10KG</t>
  </si>
  <si>
    <t>CALHA DE PVC SEMI-CIRCULAR 250MM</t>
  </si>
  <si>
    <t>CALHA EM PVC SEMI-CIRCULAR 125MM</t>
  </si>
  <si>
    <t>CALHA EM CONCRETO SIMPLES, EM MEIA CANA, DIÂMETRO DE 300 MM</t>
  </si>
  <si>
    <t>CALHA EM CONCRETO SIMPLES, EM MEIA CANA, DIÂMETRO DE  400MM</t>
  </si>
  <si>
    <t>CANTONEIRA DE FERRO "L" 1" X 1/8 X 6 M</t>
  </si>
  <si>
    <t>CANTONEIRA DE FERRO EM "L" 1/2 X 1/8 X 6 M</t>
  </si>
  <si>
    <t>CANTONEIRA DE FERRO EM "L" MEDINDO 3/4" X 1/8" COM 6M</t>
  </si>
  <si>
    <t>CERAMICA 10X10 BRANCA</t>
  </si>
  <si>
    <t>M²</t>
  </si>
  <si>
    <t>CERAMICA 30 X 30CM ANTIDESLIZANTE</t>
  </si>
  <si>
    <t>CERÂMICA MEDINDO 10CM X 10CM - COLORIDA</t>
  </si>
  <si>
    <t>CERÂMICA TIPO A PEI:5 MEDINDO 42CMX42CM - COR BRANCA</t>
  </si>
  <si>
    <t>CHAPA DE FERRO Nº 16, MEDINDO 1M X 2M</t>
  </si>
  <si>
    <t>CIMENTO PORTLAND COMPOSTO COM ESCÓRIA (CP II-E), CLASSE DE RESISTÊNCIA 32 MPA SACO COM 50 KG.</t>
  </si>
  <si>
    <t>CIMENTO PORTLAND POZOLÂNICO (CP IV), CLASSE DE RESISTÊNCIA 32 MPA, SACO COM 50KG</t>
  </si>
  <si>
    <t>COBOGÓ DE CONCRETO MEDINDO 10CMX50CMX50XM</t>
  </si>
  <si>
    <t>CUMEEIRA DE FIBROCIMENTO ESTRUTURAL LARGURA ÚTIL 44 CM 1,10X6MM.</t>
  </si>
  <si>
    <t>ESTOPA PARA LIMPEZA</t>
  </si>
  <si>
    <t>ESTOPA PARA GESSO</t>
  </si>
  <si>
    <t>GESSO ACARTONADO, ESPESSURA 12,5MM, LARG. 1.20 X 2.40M</t>
  </si>
  <si>
    <t>GESSO EM PLACA MEDINDO 0,60 X 0,60M.</t>
  </si>
  <si>
    <t>GESSO EM PÓ PARA REVESTIMENTO - SACO COM 40KG</t>
  </si>
  <si>
    <t>IMPERMEABILIZANTE DE CONCRETO E ARGAMASSA, COR BRANCA, BALDE COM 18 L</t>
  </si>
  <si>
    <t>LAJE TRELIÇADA BETA 12 DE PISO (TRELIÇA TG8L / TR08644 + 7CM DO BLOCO + 05 CM DE CAPEAMENTO) TRELIÇAS COM 2.20 ATÉ 3,10</t>
  </si>
  <si>
    <t>MANTA ASFÁLTICA 4MM 10X1,00M - ADESIVA.</t>
  </si>
  <si>
    <t>MASSA PARA VEDAÇÃO CONTENDO 1.5KG</t>
  </si>
  <si>
    <t>MADEIRA ROLIÇA SEM TRATAMENTO, EUCALIPTO OU EQUIVALENTE DA REGIÃO, H = 6M, D = 2M, 01 8 A 11 CM (PARA ESCORAMENTO)</t>
  </si>
  <si>
    <t>PARAFUSO AUTOBROCANTE SEXTAVADO, COM ACABAMENTO VEDANTE EM BORRACHA MEDINDO 1/4X2".</t>
  </si>
  <si>
    <t>PERFIL EM AÇO GALVANIZADO PARA FORRO DE GESSO ACARTONADO - PEÇA COM 3M</t>
  </si>
  <si>
    <t>PEDRA BRITADA N°1 (9,5 A 19MM) POSTO PEDREIRA/FORNECEDOR, SEM FRETE - BRITA N°19</t>
  </si>
  <si>
    <t>PEDRA BRITADA N°2 (19 A 38MM) POSTO PEDREIRA/FORNECEDOR, SEM FRETE - BRITA N°25</t>
  </si>
  <si>
    <t>PEDRA RACHÃO PARA MURO DE ARRIMO/FUNDAÇÃO (POSTO PEDREIRA/FORNECEDOR, SEM FRETE) PEDRA RACHÃO DE FACE</t>
  </si>
  <si>
    <t>PEDRA RACHÃO PARA MURO DE ARRIMO/FUNDAÇÃO (POSTO PEDREIRA/FORNECEDOR, SEM FRETE) PEDRA RACHÃO DE REBOLO</t>
  </si>
  <si>
    <t>PREGO DE 2 1/2" X 10MM</t>
  </si>
  <si>
    <t>PRIMER ASFÁLTICO. BALDE COM 18 LITROS.</t>
  </si>
  <si>
    <t>REJUNTE BRANCO - SACO COM 5KG</t>
  </si>
  <si>
    <t>REJUNTE CINZA - SACO COM 5KG</t>
  </si>
  <si>
    <t>REJUNTE EPÓXI SACO COM 1,5KG</t>
  </si>
  <si>
    <t>RIPA DE MADEIRA NÃO APARELHADA *1,5 X 5* CM, MAÇARANDUBA, ANGELIM OU EQUIVALENTE DA REGIÃO</t>
  </si>
  <si>
    <t>TARUGO DE FERRO 5/8</t>
  </si>
  <si>
    <t>TARUGO EM FERRO DE 3/8 POL, PARA FIXAÇÃO DE PORTA TIPO GRADE DE FERRO, NA COR PRETA</t>
  </si>
  <si>
    <t>TELA SOLDADA (TIPO: Q196, DIMENSÕES: 2,45x6,0M (10x10) 6,0MM)</t>
  </si>
  <si>
    <t>TELA HEXAGONAL, TIPO VIVEIRO, MALHA DE 1/2", FIO:24, COM LARGURA:1,00 M</t>
  </si>
  <si>
    <t>TELA HEXAGONAL, TIPO VIVEIRO, MALHA DE 1/2", FIO:26, COM ALTURA:2,00 M.</t>
  </si>
  <si>
    <t>TELA HEXAGONAL DE ARAME GALVANIZADO, MALHA DE 2'', FIO 18, ROLO C/ (1,50M X 50,0M)</t>
  </si>
  <si>
    <t>TELHA DE FIBROCIMENTO ESTRUTURA KALHETÃO 0,90X7,40M, COM 8MM DE ESPESSURA.</t>
  </si>
  <si>
    <t>TELHA DE FIBROCIMENTO ESTRUTURAL, LARGURA ÚTIL 44CM 6,0X0,40M.</t>
  </si>
  <si>
    <t>TELHA EM FIBROCIMENTO, MEDINDO 2,13X1,10; COM 6MM DE ESPESSURA</t>
  </si>
  <si>
    <t>TELHA EM FIBROCIMENTO, MEDINDO 2,44M X 1,10M X 6MM</t>
  </si>
  <si>
    <t>TELHA DE BARRO/CERÂMICA, NÃO ESMALTADA, TIPO COLONIAL, CANAL, PLAN, PAULISTA, COMPRIMENTO DE 44 A 50 CM, RENDIMENTO DE COBERTURA DE 26 TELHAS/M2</t>
  </si>
  <si>
    <t>TIJOLO EM CIMENTO, MEDINDO 10CM X 20CM X 40CM</t>
  </si>
  <si>
    <t>TIJOLOS DE 6 FUROS 15 CM ALTURA (UNIDADE)</t>
  </si>
  <si>
    <t>TIJOLOS DE 8 FUROS (UNIDADE)</t>
  </si>
  <si>
    <t>TIRA EM PVC PARA FORRO 6MX0,10M - ESPESSURA DE 8MM.</t>
  </si>
  <si>
    <t>TUBO DE FERRO RETANGULAR 30X20 MM CH:18 - 6 MTS</t>
  </si>
  <si>
    <t>TUBO GALVANIZADO A QUENTE PONTA ROSCA DE 1.1/4" X 1/8” X 6M, DIÂMETRO X ESPESSURA X COMPRIMENTO.</t>
  </si>
  <si>
    <t>TUBO GALVANIZADO DE 1.1/2"</t>
  </si>
  <si>
    <t>VERGALHÃO DE FERRO DE 1/2" - PEÇA COM 12 MTS</t>
  </si>
  <si>
    <t>VERGALHÃO DE FERRO DE 3/8, COM 12 METROS.</t>
  </si>
  <si>
    <t>VERGALHÃO DE FERRO DE 6.3MM, COM 12 METROS.</t>
  </si>
  <si>
    <t>VERGALHÃO DE FERRO DE 8.0MM, COM 12 METROS.</t>
  </si>
  <si>
    <t>VERGALHÃO TOTAL GALVANIZADO 1/4 X 3M</t>
  </si>
  <si>
    <t>SAIBRO PARA ARGAMASSA (COLETADO NO COMERCIO)</t>
  </si>
  <si>
    <t>FIO DE CORTE PARA ROÇADEIRA</t>
  </si>
  <si>
    <t>TOTAL :</t>
  </si>
  <si>
    <t>ANEXO II - ATA DE PREÇOS - LOTE I_PRINCIPAL - MATERIAIS DE CONSTRUÇÃO</t>
  </si>
  <si>
    <t>ANEXO II - ATA DE PREÇOS - LOTE II_RESERVADO - MATERIAIS DE CONSTRUÇÃO</t>
  </si>
  <si>
    <t xml:space="preserve">            PREFEITURA MUNICIPAL DE CAMARAGIBE
</t>
  </si>
  <si>
    <t xml:space="preserve">               ANEXO II - ATA DE  PREÇOS - LOTE III/IV- MATERIAL ELÉTRICO GERAL</t>
  </si>
  <si>
    <t>PAINEL DE COMPRAS Valor Unitário</t>
  </si>
  <si>
    <t>FITA ISOLANTE, EM PVC, BAIXA FUSÃO, ANTI-CHAMA, ALTA ADERÊNCIA, COR PRETO, EMBALAGEM ROLO 19MM X 20M X 0,10MM, CONFORME NORMA NBR 5037.</t>
  </si>
  <si>
    <t>ABRACADEIRA EM FERRO GALVANIZADO, PARA TUBO EM PVC, COM DIAMETRO DE ¾”</t>
  </si>
  <si>
    <t>ABRACADEIRA EM FERRO GALVANIZADO, PARA TUBO FERRO GALVANIZADO, COM DIAMETRO DE 2”.</t>
  </si>
  <si>
    <t>ABRAÇADEIRA PARA LÂMPADA FLUORESCENTE EM PVC</t>
  </si>
  <si>
    <t>ABRACADEIRAEM FERRO GALVANIZADO, PARA TUBO EM PVC, COM DIAMETRO DE 1”</t>
  </si>
  <si>
    <t>BENGALA EM PVC 1/2'' COR PRETA C/ 3 METROS</t>
  </si>
  <si>
    <t>BENGALA EM PVC 1/2" COR PRETA C/ 3 METROS.</t>
  </si>
  <si>
    <t>CABO FLEXÍVEL 2,5MM2, CORES DIVERSAS, PEÇA COM 100 METROS</t>
  </si>
  <si>
    <t>CABO FLEXÍVEL 4MM2, CORES DIVERSAS, PEÇA COM 100 M</t>
  </si>
  <si>
    <t>CABO FLEXÍVEL 6MM2, CORES DIVERSAS, PEÇA COM 100 M</t>
  </si>
  <si>
    <t>CABO PP FLEXÍVEL FORMADO POR FIOS DE COBRE, ISOLADO PARA TENSÃO DE 1000 V, TÊMPERA MOLE CLASSE 5, ISOLAMENTO E COBERTURA EM CLORETO DE POLIVINILA (PVC) - 3 X 2,5 MM2, CONFORME ABNT/MERCOSUL: NM-280 E NM-IEC 60332-3-22 (CATEGORIA A). ABNT: NBR 7289.</t>
  </si>
  <si>
    <t>CABO PP FLEXÍVEL FORMADO POR FIOS DE COBRE, ISOLADO PARA TENSÕES DE 1000 V, TÊMPERA MOLE CLASSE 5, ISOLAMENTO E COBERTURA EM CLORETO DE POLIVINILA (PVC) - 3 X 4,0 MM2, CONFORME ABNT/MERCOSUL: NM-280 E NM-IEC 60332-3-22 (CATEGORIA A). ABNT: NBR 7289.</t>
  </si>
  <si>
    <t>CABO PP FLEXÍVEL FORMADO POR FIOS DE COBRE, ISOLADO PARA TENSÕES DE 1000 V, TÊMPERA MOLE CLASSE 5, ISOLAMENTO E COBERTURA EM CLORETO DE POLIVINILA (PVC) - 3 X 6,0 MM2, PEÇA POR METRO QUADRADO. CONFORME ABNT/MERCOSUL: NM-280 E NM-IEC 60332-3-22 (CATEGORIA A). ABNT: NBR 7289.</t>
  </si>
  <si>
    <t>CAIXA INTERNA PARA EMBUTIR EM PVC, 4X4</t>
  </si>
  <si>
    <t>CAIXA SEXTAVADA, 3X3</t>
  </si>
  <si>
    <t>CALHA ILUMINAÇÃO EM CHAPA DE AÇO CARBONO, FORMATO TRAPEZOIDAL, ACABAMENTO EM ESMALTE SINTÉTICO BRANCO, PARA 01 LÂMPADA FLUORESCENTE DE 40 WATTS.</t>
  </si>
  <si>
    <t>CALHA ILUMINAÇÃO EM CHAPA DE AÇO CARBONO, FORMATO TRAPEZOIDAL, ACABAMENTO EM ESMALTE SINTÉTICO BRANCO, PARA 02 LÂMPADAS FLUORESCENTES DE 40 WATTS.</t>
  </si>
  <si>
    <t>CANALETA EM PVC, TIPO SISTEMA X, COM ADESIVO MEDINDO 20X12MM - PEÇA COM 2M.</t>
  </si>
  <si>
    <t>CONDUÍTE FLEXÍVEL CORRUGADO EM PVC 1", PEÇA COM 50M.</t>
  </si>
  <si>
    <t>CONDUÍTE FLEXÍVEL CORRUGADO EM PVC 2", PEÇA COM 15 M.</t>
  </si>
  <si>
    <t>CONDUÍTE FLEXÍVEL CORRUGADO EM PVC 3/4" PEÇA COM 50M.</t>
  </si>
  <si>
    <t>CONECTOR PARA HASTE PARA ATERRAMENTO 5/8" X 2,4M</t>
  </si>
  <si>
    <t>CONJUNTO DE PROTEÇÃO ARSTOP DE CIRCUITOS ELÉTRICOS DE SOBREPOR COMPOSTO DE CAIXA, TOMADA 2P E DISJUNTOR UNIPOLAR DE 20A</t>
  </si>
  <si>
    <t>CURVA CURTA PARA ELETRODUTO RÍGIDO DE PVC ROSCA 1", 90°</t>
  </si>
  <si>
    <t>CURVA CURTA PARA ELETRODUTO RÍGIDO DE PVC ROSCA 2", 90°</t>
  </si>
  <si>
    <t>CURVA CURTA PARA ELETRODUTO RÍGIDO DE PVC ROSCA 3/4, 90°</t>
  </si>
  <si>
    <t>CURVA LONGA PARA ELETRODUTO RÍGIDO DE PVC ROSCA 1", 90°</t>
  </si>
  <si>
    <t>CURVA LONGA PARA ELETRODUTO RÍGIDO DE PVC ROSCA 2", 90°</t>
  </si>
  <si>
    <t>CURVA LONGA PARA ELETRODUTO RÍGIDO DE PVC ROSCA 3/4, 90°</t>
  </si>
  <si>
    <t>DISJUNTOR MONOFÁSICO 25A, CURVA C.</t>
  </si>
  <si>
    <t>DISJUNTOR MONOFÁSICO 40A, CURVA C.</t>
  </si>
  <si>
    <t>DISJUNTOR MONOPOLAR 16A, CURVA C.</t>
  </si>
  <si>
    <t>DISJUNTOR TRIFÁSICO DE 20A, SISTEMA DIN, CURVA C.</t>
  </si>
  <si>
    <t>DISJUNTOR TRIPOLAR (TRIFÁSICO) 150A, CURVA C.</t>
  </si>
  <si>
    <t>DISJUNTOR TRIPOLAR (TRIFÁSICO) DE 100A, CURVA C.</t>
  </si>
  <si>
    <t>DISJUNTOR TRIPOLAR (TRIFÁSICO) DE 200 A, CURVA C.</t>
  </si>
  <si>
    <t>DISJUNTOR TRIPOLAR (TRIFÁSICO) DE 32A, TIPO N CURVA C.</t>
  </si>
  <si>
    <t>DISJUNTOR TRIPOLAR (TRIFÁSICO) DE 60A, CURVA C.</t>
  </si>
  <si>
    <t>ELETRODUTO RÍGIDO DE PVC ROSCA 1", VARA COM 3 M</t>
  </si>
  <si>
    <t>ELETRODUTO RÍGIDO DE PVC ROSCA 2", VARA COM 3 M</t>
  </si>
  <si>
    <t>ELETRODUTO RIGÍDO DE PVC ROSCA 3/4, VARA COM 3M</t>
  </si>
  <si>
    <t>FITA ISOLANTE, EM PVC, ALTA FUSÃO, ANTI-CHAMA, ALTA ADERÊNCIA, COR PRETO, EMBALAGEM ROLO 19MM X 20M, CONFORME NORMA NBR 5037.</t>
  </si>
  <si>
    <t>FIO DE COBRE NU PARA ATERRAMENTO</t>
  </si>
  <si>
    <t>HASTE PARA ATERRAMENTO 5/8" X 2,4M</t>
  </si>
  <si>
    <t>INTERRUPTOR SISTEMA "X" DE DUAS SEÇÕES.</t>
  </si>
  <si>
    <t>INTERRUPTOR SISTEMA "X" DE UMA SEÇÃO.</t>
  </si>
  <si>
    <t>LÂMPADA LED BULBO 12W; COR DA LÂMPADA: BRANCO FRIO; BASE: E27; TENSÃO: BIVOLT; 6000K.</t>
  </si>
  <si>
    <t>LÂMPADA LED BULBO 9W; COR DA LÂMPADA: BRANCO FRIO; BASE: E27; TENSÃO: BIVOLT; 6000K.</t>
  </si>
  <si>
    <t>LÂMPADA LED TUBULAR 20W. QUE OPERE NO MINIMO NA FAIXA DE TENSÕES ENTRE 100 E 242V. COMPRIMENTO 1200 MM; DIÂMETRO MÁXIMO 31 MM; LENTE DO TUBO LED TRANSLUCIDA. BASE G13, FLUXO LUMINOSO MINIMO DE 1850 LM. TEMPERATURA DE COR CORRELATA NOMINAL (TCC) 4000 K (TOLERANCIA 3985+/-275).</t>
  </si>
  <si>
    <t>LÂMPADA LED TUBULAR 40W. QUE OPERE NO MINIMO NA FAIXA DE TENSÕES ENTRE 100 E 242V. COMPRIMENTO 1200 MM; DIÂMETRO MÁXIMO 31 MM; LENTE DO TUBO LED TRANSLUCIDA. BASE G13, FLUXO LUMINOSO MINIMO DE 1850 LM. TEMPERATURA DE COR CORRELATA NOMINAL (TCC) 4000 K (TOLERANCIA 3985+/-275).</t>
  </si>
  <si>
    <t>LUMINÁRIA TIPO ARANDELA MODELO TARTARUGA EM METAL E VIDRO, NA COR BRANCA, PARA LÂMPADA E27(BULBO LED ATÉ 12W) - BIVOLT MEDIDAS: 20X11CM</t>
  </si>
  <si>
    <t>LUVA DE PRESSÃO EM PVC PARA ELETRODUTO FLEXÍVEL DE 1", NA COR AMARELO</t>
  </si>
  <si>
    <t>LUVA DE PRESSÃO EM PVC PARA ELETRODUTO FLEXÍVEL DE 2".</t>
  </si>
  <si>
    <t>LUVA DE PRESSÃO EM PVC PARA ELETRODUTO FLEXÍVEL DE 3/4"</t>
  </si>
  <si>
    <t>LUVA DE PVC RÍGIDO ROSCA 2"</t>
  </si>
  <si>
    <t>LUVA PARA ELETRODUTO RÍGIDO DE PVC ROSCA 3/4,</t>
  </si>
  <si>
    <t>LUVA PVC PARA ELETRODUTO DE 1"</t>
  </si>
  <si>
    <t>PLUG 2P PADRÃO NBR 14136 10A, 250V, COM PRENSA-CABOS, COM SAÍDA LATERAL E/OU AXIAL, NA COR PRETO</t>
  </si>
  <si>
    <t>QUADRO DE ENERGIA EXTERNA PARA 32 DISJUNTORES 150A - MEDINDO 52X33X9,5CM.</t>
  </si>
  <si>
    <t>REFLETOR DE LED EXTERNO, POTÊNCIA: 50W, VOLTAGEM: BIVOLT (AC 85-265V), FREQUÊNCIA: 50/60HZ, FLUXO LUMINOSO: 13500 LM, TEMPERATURA DE COR: BRANCO FRIO (6000K), ÂNGULO DO FEIXE DE LUZ: 180°, PROTEÇÃO: IP66, VIDA ÚTIL: 50.000 HORAS, MATERIAL: LIGA DE FERRO TRATADO CINZA COM VIDRO, DIMENSÕES: 30</t>
  </si>
  <si>
    <t>RELE FOTOELÉTRICO PARA COMANDO DE ILUMINAÇÃO EXTERNA 220V/100W</t>
  </si>
  <si>
    <t>SOQUETE G13 PARA CONECTAR LÂMPADAS FLUORECENTES COM POTÊNCIA MÁXIMA DE 120W EM REDE ELÉTRICA COM TENSÃO MÁXIMA DE 250V.</t>
  </si>
  <si>
    <t>TAMPA CEGA EM POLIETILENO NA COR BRANCA- 4X2"</t>
  </si>
  <si>
    <t>TOMADA DE EMBUTIR 2P+T - 1 SEÇÃO - 10A - PEÇA ÚNICA.</t>
  </si>
  <si>
    <t>TOMADA DE EMBUTIR 2P+T - 1 SEÇÃO - 20A - PEÇA ÚNICA.</t>
  </si>
  <si>
    <t>TOMADA DE EMBUTIR DUPLA 2P+T - 2 SEÇÕES - 10A - PEÇA ÚNICA.</t>
  </si>
  <si>
    <t>TOMADA DE EMBUTIR DUPLA 2P+T - 2 SEÇÕES - 20A - PEÇA ÚNICA.</t>
  </si>
  <si>
    <t>TOMADA DE SOBREPOR 2 SEÇÕES - 2P+T - 10A - PEÇA ÚNICA.</t>
  </si>
  <si>
    <t>TOMADA DE SOBREPOR 2 SEÇÕES - 2P+T - 20A - PEÇA ÚNICA.</t>
  </si>
  <si>
    <t>TOMADA DE SOBREPOR TRIPLA 2P+T - 3 SEÇÕES - 20A - PEÇA ÚNICA.</t>
  </si>
  <si>
    <t>TOMADA DE SOBREPOR TRIPLA 2P+T - 3 SEÇÕES - PEÇA ÚNICA. 10A.</t>
  </si>
  <si>
    <t>TRILHO PARA FIXAÇÃO DE DISJUNTOR 35 X 7.5MM COM 1M.</t>
  </si>
  <si>
    <t>DISCO DE CORTE PARA FERRO 7"X 1/8"</t>
  </si>
  <si>
    <t>DISCO DE DESBASTE DE 4" X 1/4 POR 7/8"</t>
  </si>
  <si>
    <t>ELETRODO - E6013, DI:2,50MM</t>
  </si>
  <si>
    <t>ELETRODO 1/8 (AZUL)</t>
  </si>
  <si>
    <t>ELETRODO 92% DE COBRE E 8 % DE FOSFORO, SOLDAR PEÇAS DE COBRE, 1/8”,TIPO VARETA (FOSCOPE)</t>
  </si>
  <si>
    <t xml:space="preserve">               ANEXO II - ATA DE  PREÇOS - LOTE III_PRINCIPAL - MATERIAL ELÉTRICO</t>
  </si>
  <si>
    <t xml:space="preserve">               ANEXO II - ATA DE  PREÇOS - LOTE IV_RESERVADO- MATERIAL ELÉTRICO</t>
  </si>
  <si>
    <t xml:space="preserve">  PREFEITURA MUNICIPAL DE CAMARAGIBE
</t>
  </si>
  <si>
    <t>ANEXO II - ATA DE PREÇOS -  LOTE V/VI - MATERIAL HIDRAULICO GERAL</t>
  </si>
  <si>
    <t>ANEL VEDAÇAO PARA VASO SANITÁRIO - PARA ELIMINAÇÃO DE VAZAMENTO, EVENTUAIS ODORES DE ESGOTO QUE POSSAM SER ELIMINADO</t>
  </si>
  <si>
    <t>ANEL BORRACHA DN 100 MM, PARA TUBO SERIE REFORÇADA ESGOTO PREDIAL</t>
  </si>
  <si>
    <t>ANEL BORRACHA DN 40 MM, PARA TUBO SERIE REFORÇADA ESGOTO PREDIAL</t>
  </si>
  <si>
    <t>ASSENTO SANITÁRIO BRANCO SIMPLES, EM RESINA DE POLIESTER, RESISTENCIA CONTRA UMIDADE, FERRAGEM METÁLICA QUE NÃO OXIDA.</t>
  </si>
  <si>
    <t>BACIA SANITÁRIA COMUM</t>
  </si>
  <si>
    <t>BACIA(VASO) SANITÁRIA COM CAIXA ACOPLADA DE 6 LITROS</t>
  </si>
  <si>
    <t>BÓIA AUTOMÁTICA INFERIOR 25A</t>
  </si>
  <si>
    <t>BÓIA AUTOMÁTICA SUPERIOR 25A</t>
  </si>
  <si>
    <t>BOIA CX DÁGUA 1/2- USADA NA HIDRAULICA EM GERAL COMO BOIA PARA CAIXA DAGUA</t>
  </si>
  <si>
    <t>BOIA CX DÁGUA 3/4-FECHAMENTO AUTOMATICO DA VAZÃO DE AGUA QUANDO A CAIXA SE ENCHE</t>
  </si>
  <si>
    <t>CAIXA D'AGUA - 500L</t>
  </si>
  <si>
    <t>CAIXA D´ÁGUA DE POLIETILENO 1000 LITROS COM TAMPA.</t>
  </si>
  <si>
    <t>CAIXA D´ÁGUA DE POLIETILENO 2000 LITROS COM TAMPA.</t>
  </si>
  <si>
    <t>CAIXA DE DESCARGA, EM MATERIAL PLÁSTICO, COR BRANCA, COM BÓIA DE NÍVEL E VOLUME REGULÁVEL, ACIONADA POR CORDÃO, COM RÉGUA SUPORTE E PARAFUSOS PARA FIXAÇÃO, CAPACIDADE 9 LITROS.</t>
  </si>
  <si>
    <t>COLA PARA PVC, EMBALAGEM COM 75G</t>
  </si>
  <si>
    <t>CURVA 90° CURTA PARA ESGOTO EM PVC DN 100MM EM PVC RIGIDO</t>
  </si>
  <si>
    <t>CURVA 90° CURTA PARA ESGOTO EM PVC DN 40MM</t>
  </si>
  <si>
    <t>CURVA 90° CURTA PARA ESGOTO EM PVC DN 50MM</t>
  </si>
  <si>
    <t>CURVA 90° LONGA PARA ESGOTO EM PVC DN 100MM EM PVC RIGIDO</t>
  </si>
  <si>
    <t>CURVA 90° LONGA PARA ESGOTO EM PVC DN 150MM</t>
  </si>
  <si>
    <t>CURVA 90° LONGA PARA ESGOTO EM PVC DN 40MM</t>
  </si>
  <si>
    <t>CURVA 90° LONGA PARA ESGOTO EM PVC DN 50MM</t>
  </si>
  <si>
    <t>ENGATE (CHICOTE) 1/2" PLÁSTICO COM 50CM</t>
  </si>
  <si>
    <r>
      <rPr>
        <sz val="12"/>
        <rFont val="Times New Roman"/>
        <charset val="134"/>
      </rPr>
      <t>ENGATE (CHICOTE) 1/2</t>
    </r>
    <r>
      <rPr>
        <sz val="12"/>
        <rFont val="Arial"/>
        <charset val="134"/>
      </rPr>
      <t></t>
    </r>
    <r>
      <rPr>
        <sz val="12"/>
        <rFont val="Times New Roman"/>
        <charset val="134"/>
      </rPr>
      <t>" PLÁSTICO E 40CM DE COMPRIMENTO</t>
    </r>
  </si>
  <si>
    <t>FITA VEDA ROSCA DE TEFLON, ACONDICIONADA EM ROLO, DIMENSÕES DE 18MM DE LARGURA X 25M DE COMPRIMENTO</t>
  </si>
  <si>
    <t>JOELHO 45º PVC PARA ESGOTO DE 150MM</t>
  </si>
  <si>
    <t>JOELHO 45º PVC PARA ESGOTO DE 200MM</t>
  </si>
  <si>
    <t>JOELHO PVC, SOLDÁVEL, PB, 90 GRAUS, DN 100 MM, PARA ESGOTO PREDIAL</t>
  </si>
  <si>
    <t>JOELHO PVC, SOLDÁVEL, PB, 90 GRAUS, DN 40 MM, PARA ESGOTO PREDIAL</t>
  </si>
  <si>
    <t>KIT DESCARGA PARA CAIXA ACOPLADA (UNIVERSAL).</t>
  </si>
  <si>
    <t>LAVATÓRIO DE LOUÇA COR BRANCA, TIPO PARA FIXADORES, SEM COLUNA.  DIMENSÕES 56X46CM</t>
  </si>
  <si>
    <t>LAVATÓRIO TIPO TANQUE COM COLUNA, EM PLÁSTICO, 600X540MM</t>
  </si>
  <si>
    <t>LUVA DE CORRER DE TUBO DE ESGOTO EM PVC 100MM.</t>
  </si>
  <si>
    <t>LUVA DE CORRER DE TUBO DE ESGOTO EM PVC 150MM.</t>
  </si>
  <si>
    <t>LUVA DE CORRER DE TUBO DE ESGOTO EM PVC 40MM.</t>
  </si>
  <si>
    <t>LUVA DE CORRER DE TUBO DE ESGOTO EM PVC 50MM.</t>
  </si>
  <si>
    <t>RALO ESCAMOTEADO EM POLIETILENO MEDINDO 10X10X2CM.</t>
  </si>
  <si>
    <t>RALO PARA ESGOTO 100MM EM POLIETILENO.</t>
  </si>
  <si>
    <t>REGISTRO DE ESFERA EM PVC RÍGIDO, COM 32MM, SOLDÁVEL</t>
  </si>
  <si>
    <t>REGISTRO DE GAVETA DE BRONZE, MEDIDA DE 3/4"</t>
  </si>
  <si>
    <r>
      <rPr>
        <sz val="12"/>
        <rFont val="Times New Roman"/>
        <charset val="134"/>
      </rPr>
      <t>REGISTRO DE PRESSÃO DE 3/4</t>
    </r>
    <r>
      <rPr>
        <sz val="12"/>
        <rFont val="Arial"/>
        <charset val="134"/>
      </rPr>
      <t></t>
    </r>
    <r>
      <rPr>
        <sz val="12"/>
        <rFont val="Times New Roman"/>
        <charset val="134"/>
      </rPr>
      <t xml:space="preserve"> EM METAL (BRONZE).</t>
    </r>
  </si>
  <si>
    <t>REGISTRO DE PRESSÃO EM METAL DE 1/2"</t>
  </si>
  <si>
    <t>REPARO PARA CAIXA ACOPLADA - DIAFRAGMA - REF. SM 13 01</t>
  </si>
  <si>
    <t>SIFÃO EM PLÁSTICO PARA LAVATÓRIO DE 1.1/2 X 1.1/2</t>
  </si>
  <si>
    <t>SIFÃO SANFONADO UNIVERSAL EM POLIPROPILENO DE 1 1/2". ENTRADA E SAÍDA DE  40 MM</t>
  </si>
  <si>
    <t>TANQUE PARA LAVAR ROUPA INOX - 27 L - DIMENSÕES - 500X400X220MM</t>
  </si>
  <si>
    <t>TÊ PARA CANO EM PVC RÍGIDO PARA ESGOTO 100MM</t>
  </si>
  <si>
    <t>TÊ PARA CANO EM PVC RÍGIDO PARA ESGOTO 150MM</t>
  </si>
  <si>
    <t>TÊ PARA CANO EM PVC RÍGIDO PARA ESGOTO 40MM</t>
  </si>
  <si>
    <t>TÊ PARA CANO EM PVC RÍGIDO PARA ESGOTO 50MM</t>
  </si>
  <si>
    <t>TORNEIRA 1/2" PARA LAVATÓRIO (WC) DE MESA CANO LONGO EM METAL.</t>
  </si>
  <si>
    <t>TORNEIRA MEIA BICA EM METAL (INOX) PARA PIA MODELO L X AX E: 14X12X4CM</t>
  </si>
  <si>
    <t>TORNEIRA PARA BALCÃO EM PVC 1/2</t>
  </si>
  <si>
    <t>TORNEIRA REGISTRO ESFERA DE 40MM COLA EM PVC RÍGIDO</t>
  </si>
  <si>
    <t>TUBO DE ÁGUA FRIA EM PVC SOLDÁVEL - 32 MM COM 6M.</t>
  </si>
  <si>
    <t>TUBO DE ÁGUA FRIA EM PVC SOLDÁVEL 25 MM COM 6M</t>
  </si>
  <si>
    <t>TUBO DE ÁGUA FRIA EM PVC SOLDÁVEL 40MM COM 6M</t>
  </si>
  <si>
    <t>TUBO DE ÁGUA FRIA EM PVC SOLDÁVEL 50MM COM 6M</t>
  </si>
  <si>
    <t>TUBO DE PVC ESGOTO 150 MM, VARA COM 6 M.</t>
  </si>
  <si>
    <t>TUBO DE PVC ESGOTO 40MM, VARA COM 6 METROS.</t>
  </si>
  <si>
    <t>TUBO DE PVC ESGOTO 50MM, BARRA COM 6 METROS.</t>
  </si>
  <si>
    <t>TUBO DE PVC RÍGIDO PARA ESGOTO NA COR BRANCA, BITOLA 100MM - VARA DE 6,0M.</t>
  </si>
  <si>
    <t>TUBO DE 200MM - VARA 6M</t>
  </si>
  <si>
    <t>ANEXO II - ATA DE PREÇOS -  LOTE V_PRINCIPAL - MATERIAL HIDRAULICO</t>
  </si>
  <si>
    <t>ANEXO II - ATA DE PREÇOS -  LOTE VI_RESERVADO - MATERIAL HIDRAULICO</t>
  </si>
  <si>
    <t>ANEXO II - ATA DE PREÇOS - LOTE VII/VIII - PINTURA GERAL</t>
  </si>
  <si>
    <t>BROXA (PINCEL) CEPA E CABO PLÁSTICO 16,5 X 5,8 CM</t>
  </si>
  <si>
    <t>COLA DE CONTATO PARA FÓRMICA, EMBALAGEM COM 3,6 L</t>
  </si>
  <si>
    <t>ESMALTE A BASE DE ÁGUA ALTO BRILHO - GALÃO 3,6L NA COR AZUL</t>
  </si>
  <si>
    <t>ESMALTE SINTÉTICO FOSCO GALÃO 3,6L – NA COR BRANCA</t>
  </si>
  <si>
    <t>LIXA DÁGUA 225X275MM N° 120</t>
  </si>
  <si>
    <t>LIXA DE FERRO 220</t>
  </si>
  <si>
    <t>LIXA DE FERRO Nº 120</t>
  </si>
  <si>
    <t>LIXA DE FERRO Nº 150</t>
  </si>
  <si>
    <t>MASSA ACRÍLICA, LATÃO COM 18L</t>
  </si>
  <si>
    <t>MASSA PVA EMBALAGEM 20KG</t>
  </si>
  <si>
    <t>PINCEL (TRINCHA) PARA PINTURA 1"</t>
  </si>
  <si>
    <t>PINCEL (TRINCHA) PARA PINTURA 2"</t>
  </si>
  <si>
    <t>PINCEL (TRINCHA) PARA PINTURA 3/4"</t>
  </si>
  <si>
    <t>PINCEL (TRINCHA) PARA PINTURA DE 3"</t>
  </si>
  <si>
    <t>REMOVEDOR DE TINTAS E VERNIZES À BASE DE SOLVENTE. LÍQUIDO. 5 LITROS</t>
  </si>
  <si>
    <t>ROLO PARA PINTURA DE ESPUMA, MEDINDO 15CM, CABO PLÁSTICO, SUPORTE DE METAL</t>
  </si>
  <si>
    <t>ROLO PARA PINTURA DE ESPUMA, MEDINDO 23CM</t>
  </si>
  <si>
    <t>SELADOR ACRÍLICO 3,6L, INDICADO PARA UNIFORMIZAR A ABSORÇÃO E SELAR PAREDES DE REBOCO.CONFORME NORMA:ABNT E ABRAFATI. GALÃO</t>
  </si>
  <si>
    <t>SELADOR INCOLOR 3,6L - INDICADO P/ REBOCOS EM GERAL, ALVENARIA, CONCRETO, MASSA CORRIDA. ACABAMENTO: INCOLOR.CONFORME NORMA: ABNT E ABRAFATI. GALÃO</t>
  </si>
  <si>
    <t>SOLVENTE PARA TINTA ACRÍLICA SINTÉTICA E A ÓLEO, VERNIZES E ESMALTES SINTÉTICOS - GALÃO 5L</t>
  </si>
  <si>
    <t>SUPORTE AÇO 23CM PARA ROLO CABO PLÁSTICO</t>
  </si>
  <si>
    <t>THINNER, LATA DE 5 LITROS.</t>
  </si>
  <si>
    <t>TINTA A BASE DE ÁGUA, PVA (ACETATO DE POLIVINILA) DE DIVERSAS CORES. LATÃO COM 18L</t>
  </si>
  <si>
    <t>TINTA ACRÍLICA EXTERIOR / INTERIOR FOSCA - LATÃO 18L NA COR BRANCO</t>
  </si>
  <si>
    <t>TINTA ACRÍLICA PARA PISO/DEMARCAÇÃO - COR GRANITO - LATÃO 18L.</t>
  </si>
  <si>
    <t>TINTA EPOXÍ - BRANCO NEVE - LATÃO 18L</t>
  </si>
  <si>
    <t>TINTA EPÓXI A BASE DE ÁGUA NA COR BRANCA - GL COM 3,6 L</t>
  </si>
  <si>
    <t>TINTA ESMALTE SINTÉTICO COR DIVERSA, GALÃO COM 3,6 L</t>
  </si>
  <si>
    <t>TINTA ZARCÃO (TETRÓXIDO DE CHUMBO); ANTIFERRUGEM E ANTICORROSIVO</t>
  </si>
  <si>
    <t>VERNIZ COPAL BRILHANTE, INCOLOR, PARA MADEIRA, (COMPOSTO DE RESINA ALQUÍDICA À BASE DE ÓLEO VEGETAL) - NÃO CONTEM BENZENO E METAIS PESADOS-, USO ÁREAS INTERNAS, EMBALAGEM, GALÃO ( 3,6 LITROS).</t>
  </si>
  <si>
    <t>ANEXO II - ATA DE PREÇOS - LOTE VII_PRINCIPAL - PINTURA</t>
  </si>
  <si>
    <t>ANEXO II - ATA DE PREÇOS - LOTE VIII_RESERVADO - PINTURA</t>
  </si>
  <si>
    <t xml:space="preserve">ANEXO II - ATA DE PREÇOS - LOTE IX - EQUIPAMENTOS </t>
  </si>
  <si>
    <t>ALICATE BICO NÚMERO 6</t>
  </si>
  <si>
    <t>ALICATE CORTE DIAGONAL 6, CABO ISOLADO(1000V), AÇO CARBONO, NIQUELADO.</t>
  </si>
  <si>
    <t>ALICATE REBITADOR MANUAL, PARTES MÓVEIS EM AÇO, CABO EMBORRACHADO, 04 PONTAS: 3/32", 1/8", 5/32", 3/16</t>
  </si>
  <si>
    <t>ALICATE UNIVERSAL 8". ISOLAÇÃO 1000 V.</t>
  </si>
  <si>
    <t>ARCO DE SERRA, 12 - CABO ABERTO, COM UMA LAMINA AMARELA DE SERRA AÇO CARBONO, MEDIDAS: COMPRIMENTO 415MM - LARGURA 130MM - ALTURA 24MM.</t>
  </si>
  <si>
    <t>BROCA DE VIDEA 6MM.</t>
  </si>
  <si>
    <t>BROCA DE VIDEA N° 08 (WORK)</t>
  </si>
  <si>
    <t>CARRO DE MÃO EM CAÇAMBA METÁLICA 50 LITROSESPECIFICAÇÕES:MATERIAL: AÇO GALVANIZADO.CAÇAMBA METÁLICA DE 0,45 MM.CHAPA 26.RODA, PNEU COM CÂMARA COM BUCHA PLÁSTICA.A RODA É FABRICADA EM AÇO CARBONO ESPECIAL DE ALTA QUALIDADE.DIMENSÕESTAMANHO (AXLXP): 52 X 59 X 144 CMPES</t>
  </si>
  <si>
    <t>CISCADOR</t>
  </si>
  <si>
    <t>CHAVE DE FENDA SEXTAVADA , JOGO COM PEÇAS DE 1,5 A 10MM</t>
  </si>
  <si>
    <t>CHAVE GRIFO 10''</t>
  </si>
  <si>
    <t xml:space="preserve">CHIBANCA COM CABO </t>
  </si>
  <si>
    <t>COLHER PARA PEDREIRO Nº 10</t>
  </si>
  <si>
    <t>CORTADOR MANUAL  DE PISO CERAMICO OU AZULEJO COM LIMITADOR LATERAL</t>
  </si>
  <si>
    <t>CORRENTES DE MOTOSSERRA 30</t>
  </si>
  <si>
    <t>CORRENTES DE MOTOSSERRA 36</t>
  </si>
  <si>
    <t>DESEMPENADEIRA DE AÇO DENTEADA  27CM X 12CM E DENTES DE 8MM X 8MM X 8MM</t>
  </si>
  <si>
    <t>DESEMPENADEIRA DE AÇO LISA COM MEDIDAS APROXIMADAS DE 17CM X 30CM.</t>
  </si>
  <si>
    <t>DISCO DE CORTE PARA SERRA ELÉTRICA PARA CORTE DE CERÂMICA.</t>
  </si>
  <si>
    <t>ESCADA EXTENSIVEL EM FIBRA COM 6,00 M ESTENDIDA</t>
  </si>
  <si>
    <t>ENXADA EM AÇO ALTO CARBONO, 24CM X 23CM, CABO EM MADEIRA COM 156CM.</t>
  </si>
  <si>
    <t>ESPÁTULA EM AÇO INOX Nº05</t>
  </si>
  <si>
    <t>ESPÁTULA EM AÇO INOX Nº10</t>
  </si>
  <si>
    <t>ESTROVENGA</t>
  </si>
  <si>
    <t>FACÃO DE 20 POLEGADAS</t>
  </si>
  <si>
    <t>FORMÃO, JOGO COM 6 PEÇAS, COM ESTOJO E CABO REMOVIVEL, DESENVOLVIDO PARA USAR EM TODOS OS TAMANHOS DE LÂMINA EM AÇO CROMO VANÁDIO.</t>
  </si>
  <si>
    <t>FURADEIRA DE IMPACTO 1/2" 550W, CAPACIDADE DE PERFURAR CONCRETO=13MM, AÇO=10MM E MADEIRA=25MM</t>
  </si>
  <si>
    <t>JOGO DE CHAVE DE FENDA E CHAVE PHILIPS. 03 CHAVES DE FENDA E 03 CHAVES PHILIPS COM AS SEGUINTES MEDIDAS: 1/8 X 3", 3/16 X 4", 1/4 X 5"</t>
  </si>
  <si>
    <t>JOGO DE CHAVE ESTRELA COM 06 (SEIS PEÇAS):5 1/6 X 3" 3 1/6 X 1, 6" 1/8 X 3" 3 1/6 X 3" 1/4 X 6" 1/8 X 5"</t>
  </si>
  <si>
    <t>LÂMINA DE SERRA MANUAL EM AÇO 12" X 1"</t>
  </si>
  <si>
    <t>LÂMINA DE SERRA MANUAL EM AÇO; (C X L X E) 300MM X 13MM X 0,6 MM (12" X 0,5" X 0,024").</t>
  </si>
  <si>
    <t>LÁPIS DE MADEIRA TIPO CARPINTEIRO</t>
  </si>
  <si>
    <t>LIMA CHATA DE 12"</t>
  </si>
  <si>
    <t>LIMA QUADRADA BASTARDA COM 8"</t>
  </si>
  <si>
    <t>LINHA PARA PEDREIRO EM TUBO</t>
  </si>
  <si>
    <t>MARRETA OITAVADA DE 1 KG, FORJADA EM AÇO CARBONO, FACES DE TRABALHO COM TRATAMENTO TÉRMICO</t>
  </si>
  <si>
    <t>MARRETA DE 2K</t>
  </si>
  <si>
    <t>MARTELO COM CABO DE MADEIRA DE 27MM</t>
  </si>
  <si>
    <t>NÍVEL DE MÃO EM ALUMÍNIO ANODIZADO, COM ESTRUTURA EM PERFIL I, NAS DIMENSÕES 23 X 53MM, COM 300MM DE COMPRIMENTO, COM 2 AMPOLAS (0° E 90°).</t>
  </si>
  <si>
    <t>PÁ QUADRADA EM AÇO, 290 X 250 MM, CABO EM MADEIRA COM 1,20M.</t>
  </si>
  <si>
    <t>PARAFUSADEIRA: VELOCIDADE VARIÁVEL E REVERSÍVEL, BATERIA DE 12 VOLTS, MANDRIL DE APERTO RÁPIDO DE 3/8", CONTROLE DE TORQUE DE 16 POSIÇÕES</t>
  </si>
  <si>
    <t>PENEIRA PARA AREIA</t>
  </si>
  <si>
    <t>PICARETA COM CABO</t>
  </si>
  <si>
    <t>PLAINA MANUAL PROFISSIONAL Nº 5</t>
  </si>
  <si>
    <t>RÉGUA PARA PEDREIRO EM ALUMÍNIO COM 2 METROS DE COMPRIMENTO, LARGURA E ALTURA APROXIMADAS DE 6CM X 2,5CM.</t>
  </si>
  <si>
    <t>ROÇADEIRA/FOICE</t>
  </si>
  <si>
    <t>SERRA ELÉTRICA DE CORTE PARA CERÂMICA</t>
  </si>
  <si>
    <t>SERROTE 18", LÂMINA DE AÇO, CABO MADEIRA</t>
  </si>
  <si>
    <t>SERROTE 20", LÂMINA DE AÇO, CABO MADEIRA</t>
  </si>
  <si>
    <t>TALHADEIRA DE AÇO DE 10"</t>
  </si>
  <si>
    <t>TALHADEIRA EM AÇO FORJADO PARA MARTELETES/MARTELO TIPO SDS –  280MM MAX</t>
  </si>
  <si>
    <t>TALHADEIRA EM AÇO FORJADO PARA MARTELETES/MARTELO TIPO SDS – 400MM MAX</t>
  </si>
  <si>
    <t>TALHADEIRA EM AÇO FORJADO PARA MARTELETES/MARTELO TIPO SDS – PLUS 250MM</t>
  </si>
  <si>
    <t>TRENA CAIXA FECHADA, FITA DE FIBRA DE VIDRO, LARGURA : 12,5 MM; GRADUAÇÃO: MM / POL; COMPRIMENTO: 30 METROS.</t>
  </si>
  <si>
    <t>TRENA DE AÇO 5 METROS, LÂMINA DURÁVEL, BORDA MÓVEL E MOLA RESISTENTE, COM ESTRUTURA EXTERNA REVESTIDA, PARCIALMENTE COM BORRACHA</t>
  </si>
  <si>
    <t>TRENA LINEAR CAIXA DE ALTA RESISTÊNCIA COM FITA EM FIBRA DE VIDRO RESISTENTE, COM DEPOSITO DE REBOBINAMENTO,COM FUNDO AMARELADO ,GRAVAÇÃO RECOBERTA COM RESERVA ESPECIAL ANTI-DESGASTE, COM 50 METROS.</t>
  </si>
  <si>
    <t>ANEXO II - ATA DE PREÇOS - LOTE X - JARDINAGEM</t>
  </si>
  <si>
    <t>ANCINHO METALICO 14  DENTES COM CABO (CISCADOR)</t>
  </si>
  <si>
    <t>APARADOR DE GRAMA Á GASOLINA (ROÇADEIRA)</t>
  </si>
  <si>
    <t>KIT PARA JARDIM EM AÇO 3 PEÇAS COM CABO DE MADEIRA</t>
  </si>
  <si>
    <t>LUVA LATEX PARA JARDINAGEM</t>
  </si>
  <si>
    <t>MANGUEIRA PARA JARDIM COM 50 METROS DE COMPRIMENTO DE 1/2 COM BICO</t>
  </si>
  <si>
    <t>PÁ DE LIXO GALVANIZADA COM CABO LONGO 60CM</t>
  </si>
  <si>
    <t>PULVERIZADOR DE COMPRESSÃO 5L</t>
  </si>
  <si>
    <t>REGADOR DE JARDIM 5 L - PLASTICO</t>
  </si>
  <si>
    <t>SACHO COM 2 PONTAS E CABO DE MADEIRA</t>
  </si>
  <si>
    <t>SERROTE DE PODA</t>
  </si>
  <si>
    <t>TESOURA PARA PODA  LAMINA METALICA - CABO PLASTICO</t>
  </si>
  <si>
    <t>TESOURA PARA PODA  LAMINA METALICA -  CABO LONGO DE MADEIRA</t>
  </si>
  <si>
    <t>VASSOURA METALICA PARA JARDIM COM CABO</t>
  </si>
  <si>
    <t>VASSOURÃO GARI DE PIAÇAVA 40CM COM CABO DE MADEIRA</t>
  </si>
  <si>
    <t>ANEXO II - ATA DE PREÇOS - LOTE XI/XII- ACESSÓRIOS DIVERSOS GERAL</t>
  </si>
  <si>
    <t>BUCHA DE NYLON D-10, COM PARAFUSO</t>
  </si>
  <si>
    <t>BUCHA DE NYLON D-12, COM PARAFUSO</t>
  </si>
  <si>
    <t>BUCHA DE NYLON D-6 COM PARAFUSO</t>
  </si>
  <si>
    <t>BUCHA DE NYLON D-8, COM PARAFUSO</t>
  </si>
  <si>
    <t>COMPENSADO FOLHA MEDINDO 2,20 X 1,60 X 15 MM</t>
  </si>
  <si>
    <t>COMPENSADO FOLHA MEDINDO 2,20 X 1,60 X 4 MM, MADEIRA TIPO VIROLA</t>
  </si>
  <si>
    <t>COMPENSADO MADEIRITE PLASTIFICADO, MEDINDO 12 MM X 1,10 M X 2,20M</t>
  </si>
  <si>
    <t>COMPENSADO MADEIRITE RESINADO, MEDINDO 10 MM X 1,10 M X 2,20M.</t>
  </si>
  <si>
    <t>CORDA DE SEDA 12MM</t>
  </si>
  <si>
    <t>CORDA DE SEDA 20 MM</t>
  </si>
  <si>
    <t>DOBRADIÇA - DE METAL, MEDINDO 3", PARA DIVISÓRIA, COM PARAFUSOS.</t>
  </si>
  <si>
    <t>DOBRADIÇA DE 3 1/2" COM PARAFUSO</t>
  </si>
  <si>
    <t>DOBRADIÇA DE MOLA, EM INOX FOSCO, DE 4" , PARA PORTAS VAI E VEM</t>
  </si>
  <si>
    <t>DOBRADIÇA HELICOIDAL, FERRO ZINCADO, 100X85MM</t>
  </si>
  <si>
    <t>FECHADURA DE EMBUTIR EXTERNA COMPLETA, NA COR PRATA, FABRICADA EM AÇO, LIGAS DE MATERIAL NÃO FERROSOS E PLÁSTICO DE ENGENHARIA.</t>
  </si>
  <si>
    <t>FECHADURA SIMPLES DE EMBUTIR COMPLETA PARA PORTA DE MADEIRA, TIPO BANHEIRO, NA COR PRATA, FABRICADA EM AÇO, LIGAS DE MATERIAL NÃO FERROSOS E PLÁSTICO DE ENGENHARIA.</t>
  </si>
  <si>
    <t>FORMICA RÍGIDA TEXTURIZADA AZUL 3,08M X 1,25M</t>
  </si>
  <si>
    <t>FORMICA RÍGIDA TEXTURIZADA BRANCA 3,08M X 1,25M</t>
  </si>
  <si>
    <t>GEOTEXTILNÃO TECIDO AGULHADO DE FILAMENTOS CONTÍNUOS 100% POLIÉSTE, RESISTÊNCIA A TRAÇÃO = 09KN/M</t>
  </si>
  <si>
    <t>GRADE EM MADEIRA COM ALISAR DE 2,10 X 0,60M</t>
  </si>
  <si>
    <t>GRADE EM MADEIRA COM ALISAR DE 2,10 X 0,80M</t>
  </si>
  <si>
    <t>GRADE EM MADEIRA COM ALISAR DE 2,10 X 0,90M</t>
  </si>
  <si>
    <t>GRADE EM MADEIRA COM ALISAR DE 2,10 X 1,00M</t>
  </si>
  <si>
    <t>GRADE PARA ASSENTAMENTO DE PORTA. EM MADEIRA MISTA. MEDINDO 0.70 X 2.10M</t>
  </si>
  <si>
    <t>LINHA 3"X4" EM MADEIRA DE LEI.</t>
  </si>
  <si>
    <t>LINHA OU TERÇA 3"X 6" EM MADEIRA DE LEI.</t>
  </si>
  <si>
    <t>PARAFUSO SEXTAVADO - AÇO GALVANIZADO, COM ROSCA, TAMANHO 8", SEM PORCA E ARRUELA.</t>
  </si>
  <si>
    <t>PARAFUSO SEXTAVADO - EM AÇO, COM FENDA, MEDINDO 10MM, COM BUCHA S-10.</t>
  </si>
  <si>
    <t>PARAFUSO SEXTAVADO - EM ACO, MEDINDO 6,00MM, COM BUCHA S6</t>
  </si>
  <si>
    <t>PARAFUSO SEXTAVADO - EM FERRO GALVANIZADO, COM FENDA, MEDINDO 12MM, COM BUCHA S-12.</t>
  </si>
  <si>
    <t>PREGO DE AÇO POLIDO COM CABEÇA 15 X 18 (1 1/2 X 13)</t>
  </si>
  <si>
    <t>PREGO DE AÇO POLIDO COM CABEÇA 18 X 27 (2 1/2 X 10)</t>
  </si>
  <si>
    <t>PORCA SEXTAVADA 3/8</t>
  </si>
  <si>
    <t>PORCA SEXTAVADA DE 1/4</t>
  </si>
  <si>
    <t>PORTA EM MADEIRA EM VIROLA, SEMI-OCA, MEDINDO 0.60M X 2.10M.</t>
  </si>
  <si>
    <t>PORTA EM MADEIRA EM VIROLA, SEMI-OCA, MEDINDO 0.70M X 2.10M.</t>
  </si>
  <si>
    <t>PORTA EM MADEIRA EM VIROLA, SEMI-OCA, MEDINDO 0.80M X 2.10M.</t>
  </si>
  <si>
    <t>PORTA EM MADEIRA EM VIROLA, SEMI-OCA, MEDINDO 0.90M X 2.10M.</t>
  </si>
  <si>
    <t>PORTA EM MADEIRA EM VIROLA, SEMI-OCA, MEDINDO 1,00M X 2.10M.</t>
  </si>
  <si>
    <t>REBITE - EM ALUMÍNIO DE REPUXO (TIPO POP), MEDINDO 3/16 X 1", NO FORMATO CILÍNDRICO.</t>
  </si>
  <si>
    <t>REBITE - EM ALUMÍNIO DE REPUXO (TIPO POP), MEDINDO 3/16 X 3/4", NO FORMATO CILÍNDIRCO.</t>
  </si>
  <si>
    <t>REBITE DE REPUXO DE ALUMÍNIO, MEDINDO 1/2X3/16</t>
  </si>
  <si>
    <t>SACOS DE NYLON P/ RIP RAP</t>
  </si>
  <si>
    <t>ANEXO II - ATA DE PREÇOS - LOTE XI_PRINCIPAL - ACESSÓRIOS DIVERSOS</t>
  </si>
  <si>
    <t>ANEXO II - ATA DE PREÇOS - LOTE XII_RESERVADO- ACESSÓRIOS DIVERSOS</t>
  </si>
  <si>
    <t xml:space="preserve">PREFEITURA MUNICIPAL DE CAMARAGIBE
</t>
  </si>
  <si>
    <t xml:space="preserve"> ANEXO II - ATA DE PREÇOS - LOTE XIII - EQUIPAMENTO DE PROTEÇÃO INDIVIDUAL</t>
  </si>
  <si>
    <t>1.0</t>
  </si>
  <si>
    <t>PROTEÇÃO AUDITIVA</t>
  </si>
  <si>
    <t>1.1</t>
  </si>
  <si>
    <t>PROTETOR AURICULAR DE SILICONE</t>
  </si>
  <si>
    <t>2.0</t>
  </si>
  <si>
    <t>PROTEÇÃO RESPIRATORIA</t>
  </si>
  <si>
    <t>2.1</t>
  </si>
  <si>
    <t>KIT MÁSCARA FACIAL TAMANHO ÚNICO E FILTRO CLASSE 02 COMPLETA, TAMANHO ÚNICO, CONFECCIONADA EM SILICONE, COM VISOR PANORÂMICO INCOLOR, POSSUI UM SUPORTE COM VÁLVULA DE EXALAÇÃO, UM DIAFRAGMA DE VEZ, UMA VÁLVULA DE INALAÇÃO</t>
  </si>
  <si>
    <t>3.0</t>
  </si>
  <si>
    <t>PROTEÇÃO VISUAL</t>
  </si>
  <si>
    <t>3.1</t>
  </si>
  <si>
    <t>OCULOS DE PROTECAO UTILIZADOS EM ATIVIDADES ONDE PODEM OCORRER IMPACTOS DE PATICULAS VOLANTE MULTIDIRECIONAIS RESPINGOS E RADIACAO.</t>
  </si>
  <si>
    <t>4.0</t>
  </si>
  <si>
    <t>PROTEÇÃO DE CABEÇA</t>
  </si>
  <si>
    <t>4.1</t>
  </si>
  <si>
    <t>CAPACETE DE PROTEÇÃO COM CARNEIRA</t>
  </si>
  <si>
    <t>5.0</t>
  </si>
  <si>
    <t xml:space="preserve">PROTEÇÃO DE MÃOS </t>
  </si>
  <si>
    <t>5.1</t>
  </si>
  <si>
    <t xml:space="preserve">LUVAS (PAR) EM RASPA DE COURO PUNHO CURTO </t>
  </si>
  <si>
    <t>5.2</t>
  </si>
  <si>
    <r>
      <rPr>
        <sz val="12"/>
        <color rgb="FF000000"/>
        <rFont val="Times New Roman"/>
        <charset val="134"/>
      </rPr>
      <t xml:space="preserve">LUVA DE BORRACHA PARA LIMPEZA </t>
    </r>
    <r>
      <rPr>
        <sz val="12"/>
        <color rgb="FF000000"/>
        <rFont val="Arial"/>
        <charset val="134"/>
      </rPr>
      <t></t>
    </r>
    <r>
      <rPr>
        <sz val="12"/>
        <color rgb="FF000000"/>
        <rFont val="Times New Roman"/>
        <charset val="134"/>
      </rPr>
      <t xml:space="preserve"> TAMANHO G.</t>
    </r>
  </si>
  <si>
    <t>6.0</t>
  </si>
  <si>
    <t>PROTEÇÃO PÉS</t>
  </si>
  <si>
    <t>6.1</t>
  </si>
  <si>
    <t>CALÇADO OCUPACIONAL, TIPO BOTINA, CONFECCIONADO EM COURO NOBUCK HIDROFUGADO NA COR PRETA, FECHAMENTO EM CADARÇO, SEM BIQUEIRA DE AÇO, PALMILHA DE MONTAGEM EM FIBRA NãO METÁLICA RESISTENTE</t>
  </si>
  <si>
    <t>7.0</t>
  </si>
  <si>
    <t>FARDAMENTO</t>
  </si>
  <si>
    <t>7.1</t>
  </si>
  <si>
    <t>COLETE EM TECIDO (CEDRO-BRIM) COM BRASÃO DA PREFEITURA BORDADO NA PARTE DA FRENTE E IMPRESSÃO NA PARTE DE TRÁS (CONFORME DETALHES NO ANEXO ), TAMANHOS: P/M/G.</t>
  </si>
  <si>
    <t>7.2</t>
  </si>
  <si>
    <t>CAMISA UNISEX COM PROTEÇÃO SOLAR, MANGA LONGA COM IMPRESSÃO NAS COSTA (CONFORME DETALHES NO ANEXO ), TAMANHOS: P/M/G.</t>
  </si>
  <si>
    <t>7.3</t>
  </si>
  <si>
    <t>BONÉ EM TECIDO POLIBRIM, TAMANHO UNICO COM REGULAGEM, CONFORME DETALHES NO ANEXO .</t>
  </si>
  <si>
    <t>7.4</t>
  </si>
  <si>
    <t>CAMISA POLO BÁSICA UNISEX COM BRASÃO DA PREFEITURA BORDADO NA PARTE DA FRENTE E NA PARTE DE TRÁS. TAMANHOS:P/M/G</t>
  </si>
  <si>
    <t xml:space="preserve">TOTAL </t>
  </si>
  <si>
    <t xml:space="preserve">                                                   PREFEITURA MUNICIPAL DE CAMARAGIBE
                     </t>
  </si>
  <si>
    <t>ANEXO II - ATA DE PREÇOS - MAPA DE COTAÇÕES</t>
  </si>
  <si>
    <t>CÓDIGO</t>
  </si>
  <si>
    <t>UND</t>
  </si>
  <si>
    <t>FORNECEDOR 1</t>
  </si>
  <si>
    <t>FORNECEDOR 2</t>
  </si>
  <si>
    <t xml:space="preserve">PREÇO 1    </t>
  </si>
  <si>
    <t xml:space="preserve">PREÇO 2   </t>
  </si>
  <si>
    <t>MENOR PREÇO</t>
  </si>
  <si>
    <t>COT01</t>
  </si>
  <si>
    <t>COLETE EM TECIDO (CEDRO-BRIM) COM BRASÃO DA PREFEITURA BORDADO NA PARTE DA FRENTE E IMPRESSÃO NA PARTE DE TRÁS (CONFORME DETALHES NO ANEXO 01), TAMANHOS: P/M/G.</t>
  </si>
  <si>
    <t>ML FARDAMENTOS
Contato: 
Data: 12/01/2021
Endereço:  Av. Dr. Belmino Correia, 862 B - Bairro Novo do Carmelo, Camaragibe - PE, 54759-000
Telefone: (81)  98733-2281</t>
  </si>
  <si>
    <t>LUTH FARDAMENTOS
Contato: 
Data: 12/01/2021
Endereço: R. Pio X, 867 - Bairro Novo do Carmelo, Camaragibe - PE, 54762-350
Telefone: (81)  98886-5577</t>
  </si>
  <si>
    <t>COT02</t>
  </si>
  <si>
    <t>CAMISA UNISEX COM PROTEÇÃO SOLAR, MANGA LONGA COM IMPRESSÃO NAS COSTA (CONFORME DETALHES NO ANEXO 02), TAMANHOS: P/M/G.</t>
  </si>
  <si>
    <t>COT03</t>
  </si>
  <si>
    <t>BONÉ EM TECIDO POLIBRIM, TAMANHO UNICO COM REGULAGEM, CONFORME DETALHES NO ANEXO 03.</t>
  </si>
  <si>
    <t>COT04</t>
  </si>
  <si>
    <t xml:space="preserve">                                                                                                                                                             </t>
  </si>
  <si>
    <t>ANEXO II  - MODELOS FARDAMENTOS</t>
  </si>
  <si>
    <t xml:space="preserve">ANEXO II </t>
  </si>
  <si>
    <t>COMPOSIÇÃO DO BDI (Bonificações e Despesas Indiretas)</t>
  </si>
  <si>
    <t>OBJETO:</t>
  </si>
  <si>
    <t>BDI  DE FORNECIMENTO</t>
  </si>
  <si>
    <t>ITEM COMPONENTE DO BDI</t>
  </si>
  <si>
    <t>TAXA</t>
  </si>
  <si>
    <t>ADMINISRAÇÃO CENTRAL</t>
  </si>
  <si>
    <t>AC</t>
  </si>
  <si>
    <t>RISCOS</t>
  </si>
  <si>
    <t>R</t>
  </si>
  <si>
    <t>SEGURO GARANTIA</t>
  </si>
  <si>
    <t>S+G</t>
  </si>
  <si>
    <t>DESPESAS FINACEIRAS</t>
  </si>
  <si>
    <t>DF</t>
  </si>
  <si>
    <t>LUCRO</t>
  </si>
  <si>
    <t>L</t>
  </si>
  <si>
    <t>TRIBUTOS (PIS+COFINS+ISS)</t>
  </si>
  <si>
    <t>I</t>
  </si>
  <si>
    <t>CONTRIBUIÇÃO PREVIDENCIÁRIA SOBRE RECEITA BRUTA (CPRB)</t>
  </si>
  <si>
    <t>BDI (%)</t>
  </si>
  <si>
    <t>Esta planilha foi elaborada conforme equação para cálculo do percentual do BDI recomendada pelo relatório do acórdão TCU – 2369/2011 e TCU – 2622/2013, conforme abaixo ilustrado.</t>
  </si>
</sst>
</file>

<file path=xl/styles.xml><?xml version="1.0" encoding="utf-8"?>
<styleSheet xmlns="http://schemas.openxmlformats.org/spreadsheetml/2006/main">
  <numFmts count="10">
    <numFmt numFmtId="176" formatCode="_-* #,##0_-;\-* #,##0_-;_-* &quot;-&quot;_-;_-@_-"/>
    <numFmt numFmtId="177" formatCode="_-* #,##0.00_-;\-* #,##0.00_-;_-* &quot;-&quot;??_-;_-@_-"/>
    <numFmt numFmtId="178" formatCode="0.00\ &quot;%&quot;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_-&quot;R$&quot;\ * #,##0.00_-;\-&quot;R$&quot;\ * #,##0.00_-;_-&quot;R$&quot;\ * &quot;-&quot;??.0_-;_-@_-"/>
    <numFmt numFmtId="182" formatCode="_-&quot;R$&quot;\ * #,###.00_-;\-&quot;R$&quot;\ * #,###.00_-;_-&quot;R$&quot;\ * &quot;-&quot;??_-;_-@_-"/>
    <numFmt numFmtId="183" formatCode="&quot;R$&quot;\ #,##0.00_);[Red]\(&quot;R$&quot;\ #,###.00\)"/>
    <numFmt numFmtId="184" formatCode="_-&quot;R$&quot;\ * #,###.##000_-;\-&quot;R$&quot;\ * #,###.##000_-;_-&quot;R$&quot;\ * &quot;-&quot;??_-;_-@_-"/>
    <numFmt numFmtId="185" formatCode="_-&quot;R$&quot;\ * #,###.00_-;\-&quot;R$&quot;\ * #,###.00_-;_-&quot;R$&quot;\ * &quot;-&quot;??.0_-;_-@_-"/>
  </numFmts>
  <fonts count="47">
    <font>
      <sz val="10"/>
      <color theme="1"/>
      <name val="Calibri"/>
      <charset val="134"/>
      <scheme val="minor"/>
    </font>
    <font>
      <sz val="10"/>
      <color rgb="FF000000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Arial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8"/>
      <color theme="1"/>
      <name val="Times New Roman"/>
      <charset val="134"/>
    </font>
    <font>
      <sz val="12"/>
      <color indexed="8"/>
      <name val="Times New Roman"/>
      <charset val="134"/>
    </font>
    <font>
      <b/>
      <sz val="14"/>
      <name val="Times New Roman"/>
      <charset val="134"/>
    </font>
    <font>
      <b/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20"/>
      <name val="Times New Roman"/>
      <charset val="134"/>
    </font>
    <font>
      <b/>
      <sz val="22"/>
      <name val="Times New Roman"/>
      <charset val="134"/>
    </font>
    <font>
      <sz val="12"/>
      <color rgb="FFFF0000"/>
      <name val="Times New Roman"/>
      <charset val="134"/>
    </font>
    <font>
      <sz val="14"/>
      <name val="Times New Roman"/>
      <charset val="134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2"/>
      <color rgb="FF000000"/>
      <name val="Arial"/>
      <charset val="134"/>
    </font>
    <font>
      <sz val="12"/>
      <name val="Arial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599993896298105"/>
        <bgColor indexed="5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51170384838"/>
        <bgColor theme="4" tint="0.799951170384838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49" applyNumberFormat="0" applyFill="0" applyAlignment="0" applyProtection="0">
      <alignment vertical="center"/>
    </xf>
    <xf numFmtId="0" fontId="24" fillId="16" borderId="47" applyNumberFormat="0" applyAlignment="0" applyProtection="0">
      <alignment vertical="center"/>
    </xf>
    <xf numFmtId="0" fontId="29" fillId="0" borderId="0"/>
    <xf numFmtId="179" fontId="0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26" borderId="50" applyNumberFormat="0" applyFont="0" applyAlignment="0" applyProtection="0">
      <alignment vertical="center"/>
    </xf>
    <xf numFmtId="0" fontId="30" fillId="0" borderId="0"/>
    <xf numFmtId="0" fontId="28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7" fillId="0" borderId="4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3" borderId="52" applyNumberFormat="0" applyAlignment="0" applyProtection="0">
      <alignment vertical="center"/>
    </xf>
    <xf numFmtId="0" fontId="25" fillId="17" borderId="48" applyNumberFormat="0" applyAlignment="0" applyProtection="0">
      <alignment vertical="center"/>
    </xf>
    <xf numFmtId="0" fontId="41" fillId="17" borderId="52" applyNumberFormat="0" applyAlignment="0" applyProtection="0">
      <alignment vertical="center"/>
    </xf>
    <xf numFmtId="0" fontId="42" fillId="0" borderId="5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0" borderId="0"/>
    <xf numFmtId="0" fontId="28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/>
    <xf numFmtId="0" fontId="1" fillId="0" borderId="0"/>
    <xf numFmtId="178" fontId="1" fillId="0" borderId="0" applyBorder="0" applyProtection="0"/>
  </cellStyleXfs>
  <cellXfs count="347">
    <xf numFmtId="0" fontId="0" fillId="0" borderId="0" xfId="0">
      <alignment vertical="center"/>
    </xf>
    <xf numFmtId="0" fontId="1" fillId="0" borderId="0" xfId="53" applyFont="1" applyFill="1" applyBorder="1" applyAlignment="1"/>
    <xf numFmtId="0" fontId="2" fillId="0" borderId="1" xfId="53" applyFont="1" applyFill="1" applyBorder="1" applyAlignment="1">
      <alignment horizontal="center"/>
    </xf>
    <xf numFmtId="0" fontId="2" fillId="0" borderId="2" xfId="53" applyFont="1" applyFill="1" applyBorder="1" applyAlignment="1">
      <alignment horizontal="center"/>
    </xf>
    <xf numFmtId="0" fontId="2" fillId="0" borderId="3" xfId="53" applyFont="1" applyFill="1" applyBorder="1" applyAlignment="1">
      <alignment horizontal="center"/>
    </xf>
    <xf numFmtId="0" fontId="2" fillId="0" borderId="4" xfId="53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</xf>
    <xf numFmtId="0" fontId="2" fillId="0" borderId="5" xfId="53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3" fillId="0" borderId="6" xfId="53" applyFont="1" applyFill="1" applyBorder="1" applyAlignment="1">
      <alignment horizontal="center" vertical="center"/>
    </xf>
    <xf numFmtId="4" fontId="4" fillId="0" borderId="7" xfId="53" applyNumberFormat="1" applyFont="1" applyFill="1" applyBorder="1" applyAlignment="1">
      <alignment horizontal="left" vertical="center" wrapText="1"/>
    </xf>
    <xf numFmtId="0" fontId="4" fillId="0" borderId="8" xfId="53" applyFont="1" applyFill="1" applyBorder="1" applyAlignment="1">
      <alignment horizontal="left" vertical="center" wrapText="1"/>
    </xf>
    <xf numFmtId="0" fontId="4" fillId="0" borderId="9" xfId="53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</xf>
    <xf numFmtId="0" fontId="5" fillId="0" borderId="6" xfId="53" applyFont="1" applyFill="1" applyBorder="1" applyAlignment="1">
      <alignment horizontal="center" vertical="center"/>
    </xf>
    <xf numFmtId="0" fontId="6" fillId="0" borderId="6" xfId="53" applyFont="1" applyFill="1" applyBorder="1" applyAlignment="1">
      <alignment horizontal="center" vertical="center"/>
    </xf>
    <xf numFmtId="10" fontId="6" fillId="0" borderId="6" xfId="54" applyNumberFormat="1" applyFont="1" applyFill="1" applyBorder="1" applyAlignment="1">
      <alignment horizontal="center" vertical="center"/>
    </xf>
    <xf numFmtId="10" fontId="6" fillId="0" borderId="6" xfId="54" applyNumberFormat="1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>
      <alignment horizontal="center" vertical="center" wrapText="1"/>
    </xf>
    <xf numFmtId="0" fontId="7" fillId="3" borderId="7" xfId="53" applyFont="1" applyFill="1" applyBorder="1" applyAlignment="1">
      <alignment horizontal="center" vertical="center"/>
    </xf>
    <xf numFmtId="0" fontId="7" fillId="3" borderId="9" xfId="53" applyFont="1" applyFill="1" applyBorder="1" applyAlignment="1">
      <alignment horizontal="center" vertical="center"/>
    </xf>
    <xf numFmtId="2" fontId="7" fillId="3" borderId="6" xfId="54" applyNumberFormat="1" applyFont="1" applyFill="1" applyBorder="1" applyAlignment="1">
      <alignment horizontal="center" vertical="center"/>
    </xf>
    <xf numFmtId="0" fontId="6" fillId="4" borderId="1" xfId="53" applyFont="1" applyFill="1" applyBorder="1" applyAlignment="1">
      <alignment horizontal="center" wrapText="1"/>
    </xf>
    <xf numFmtId="0" fontId="6" fillId="4" borderId="2" xfId="53" applyFont="1" applyFill="1" applyBorder="1" applyAlignment="1">
      <alignment horizontal="center" wrapText="1"/>
    </xf>
    <xf numFmtId="0" fontId="6" fillId="4" borderId="3" xfId="53" applyFont="1" applyFill="1" applyBorder="1" applyAlignment="1">
      <alignment horizontal="center" wrapText="1"/>
    </xf>
    <xf numFmtId="0" fontId="6" fillId="4" borderId="4" xfId="53" applyFont="1" applyFill="1" applyBorder="1" applyAlignment="1">
      <alignment vertical="justify"/>
    </xf>
    <xf numFmtId="0" fontId="6" fillId="4" borderId="0" xfId="53" applyFont="1" applyFill="1" applyBorder="1" applyAlignment="1">
      <alignment vertical="justify"/>
    </xf>
    <xf numFmtId="0" fontId="6" fillId="4" borderId="5" xfId="53" applyFont="1" applyFill="1" applyBorder="1" applyAlignment="1">
      <alignment vertical="justify"/>
    </xf>
    <xf numFmtId="0" fontId="1" fillId="0" borderId="11" xfId="53" applyFont="1" applyFill="1" applyBorder="1" applyAlignment="1"/>
    <xf numFmtId="0" fontId="8" fillId="0" borderId="12" xfId="53" applyFont="1" applyFill="1" applyBorder="1" applyAlignment="1">
      <alignment horizontal="center" vertical="justify"/>
    </xf>
    <xf numFmtId="0" fontId="1" fillId="0" borderId="12" xfId="53" applyFont="1" applyFill="1" applyBorder="1" applyAlignment="1"/>
    <xf numFmtId="0" fontId="1" fillId="0" borderId="13" xfId="53" applyFont="1" applyFill="1" applyBorder="1" applyAlignment="1"/>
    <xf numFmtId="0" fontId="8" fillId="0" borderId="0" xfId="53" applyFont="1" applyFill="1" applyBorder="1" applyAlignment="1">
      <alignment horizontal="center" vertical="justify"/>
    </xf>
    <xf numFmtId="0" fontId="8" fillId="0" borderId="0" xfId="5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justify" vertical="center" wrapText="1"/>
    </xf>
    <xf numFmtId="0" fontId="9" fillId="5" borderId="8" xfId="0" applyFont="1" applyFill="1" applyBorder="1" applyAlignment="1">
      <alignment horizontal="justify" vertical="center" wrapText="1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justify" vertical="center" wrapText="1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6" borderId="24" xfId="52" applyFont="1" applyFill="1" applyBorder="1" applyAlignment="1">
      <alignment horizontal="center" vertical="center"/>
    </xf>
    <xf numFmtId="0" fontId="3" fillId="6" borderId="6" xfId="52" applyFont="1" applyFill="1" applyBorder="1" applyAlignment="1">
      <alignment horizontal="center" vertical="center"/>
    </xf>
    <xf numFmtId="2" fontId="3" fillId="6" borderId="6" xfId="52" applyNumberFormat="1" applyFont="1" applyFill="1" applyBorder="1" applyAlignment="1">
      <alignment horizontal="center" vertical="center" wrapText="1"/>
    </xf>
    <xf numFmtId="0" fontId="3" fillId="6" borderId="25" xfId="52" applyFont="1" applyFill="1" applyBorder="1" applyAlignment="1">
      <alignment horizontal="center" vertical="center"/>
    </xf>
    <xf numFmtId="0" fontId="4" fillId="0" borderId="24" xfId="52" applyFont="1" applyFill="1" applyBorder="1" applyAlignment="1">
      <alignment horizontal="center" vertical="center" wrapText="1"/>
    </xf>
    <xf numFmtId="0" fontId="4" fillId="0" borderId="6" xfId="38" applyFont="1" applyFill="1" applyBorder="1" applyAlignment="1">
      <alignment horizontal="left" vertical="center" wrapText="1"/>
    </xf>
    <xf numFmtId="0" fontId="4" fillId="0" borderId="6" xfId="38" applyFont="1" applyFill="1" applyBorder="1" applyAlignment="1">
      <alignment horizontal="center" vertical="center" wrapText="1"/>
    </xf>
    <xf numFmtId="0" fontId="4" fillId="0" borderId="6" xfId="52" applyFont="1" applyFill="1" applyBorder="1" applyAlignment="1">
      <alignment horizontal="left" vertical="center" wrapText="1"/>
    </xf>
    <xf numFmtId="183" fontId="4" fillId="0" borderId="6" xfId="52" applyNumberFormat="1" applyFont="1" applyFill="1" applyBorder="1" applyAlignment="1">
      <alignment horizontal="center" vertical="center" wrapText="1"/>
    </xf>
    <xf numFmtId="183" fontId="13" fillId="0" borderId="6" xfId="0" applyNumberFormat="1" applyFont="1" applyFill="1" applyBorder="1" applyAlignment="1" applyProtection="1">
      <alignment horizontal="center" vertical="center" wrapText="1"/>
    </xf>
    <xf numFmtId="182" fontId="4" fillId="0" borderId="26" xfId="10" applyNumberFormat="1" applyFont="1" applyFill="1" applyBorder="1" applyAlignment="1">
      <alignment horizontal="center" vertical="center" wrapText="1"/>
    </xf>
    <xf numFmtId="0" fontId="4" fillId="0" borderId="27" xfId="52" applyFont="1" applyFill="1" applyBorder="1" applyAlignment="1">
      <alignment horizontal="center" vertical="center" wrapText="1"/>
    </xf>
    <xf numFmtId="0" fontId="4" fillId="0" borderId="28" xfId="38" applyFont="1" applyFill="1" applyBorder="1" applyAlignment="1">
      <alignment horizontal="left" vertical="center" wrapText="1"/>
    </xf>
    <xf numFmtId="0" fontId="4" fillId="0" borderId="28" xfId="38" applyFont="1" applyFill="1" applyBorder="1" applyAlignment="1">
      <alignment horizontal="center" vertical="center" wrapText="1"/>
    </xf>
    <xf numFmtId="0" fontId="4" fillId="0" borderId="28" xfId="52" applyFont="1" applyFill="1" applyBorder="1" applyAlignment="1">
      <alignment horizontal="left" vertical="center" wrapText="1"/>
    </xf>
    <xf numFmtId="183" fontId="4" fillId="0" borderId="28" xfId="52" applyNumberFormat="1" applyFont="1" applyFill="1" applyBorder="1" applyAlignment="1">
      <alignment horizontal="center" vertical="center" wrapText="1"/>
    </xf>
    <xf numFmtId="183" fontId="13" fillId="0" borderId="28" xfId="0" applyNumberFormat="1" applyFont="1" applyFill="1" applyBorder="1" applyAlignment="1" applyProtection="1">
      <alignment horizontal="center" vertical="center" wrapText="1"/>
    </xf>
    <xf numFmtId="182" fontId="4" fillId="0" borderId="29" xfId="1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7" borderId="6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10" fontId="3" fillId="7" borderId="8" xfId="4" applyNumberFormat="1" applyFont="1" applyFill="1" applyBorder="1" applyAlignment="1">
      <alignment horizontal="center" vertical="center" wrapText="1"/>
    </xf>
    <xf numFmtId="10" fontId="3" fillId="7" borderId="9" xfId="4" applyNumberFormat="1" applyFont="1" applyFill="1" applyBorder="1" applyAlignment="1">
      <alignment horizontal="center" vertical="center" wrapText="1"/>
    </xf>
    <xf numFmtId="180" fontId="3" fillId="7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180" fontId="4" fillId="0" borderId="6" xfId="10" applyFont="1" applyFill="1" applyBorder="1" applyAlignment="1">
      <alignment horizontal="center" vertical="center" wrapText="1"/>
    </xf>
    <xf numFmtId="180" fontId="4" fillId="0" borderId="7" xfId="10" applyFont="1" applyFill="1" applyBorder="1" applyAlignment="1">
      <alignment horizontal="center" vertical="center" wrapText="1"/>
    </xf>
    <xf numFmtId="182" fontId="4" fillId="0" borderId="6" xfId="10" applyNumberFormat="1" applyFont="1" applyFill="1" applyBorder="1" applyAlignment="1">
      <alignment horizontal="center" vertical="center" wrapText="1"/>
    </xf>
    <xf numFmtId="180" fontId="4" fillId="0" borderId="10" xfId="10" applyFont="1" applyFill="1" applyBorder="1" applyAlignment="1">
      <alignment horizontal="center" vertical="center" wrapText="1"/>
    </xf>
    <xf numFmtId="180" fontId="4" fillId="9" borderId="7" xfId="10" applyFont="1" applyFill="1" applyBorder="1" applyAlignment="1">
      <alignment horizontal="center" vertical="center" wrapText="1"/>
    </xf>
    <xf numFmtId="182" fontId="4" fillId="9" borderId="6" xfId="1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180" fontId="14" fillId="7" borderId="6" xfId="0" applyNumberFormat="1" applyFont="1" applyFill="1" applyBorder="1" applyAlignment="1">
      <alignment horizontal="center" vertical="center" wrapText="1"/>
    </xf>
    <xf numFmtId="180" fontId="15" fillId="0" borderId="6" xfId="0" applyNumberFormat="1" applyFont="1" applyBorder="1">
      <alignment vertical="center"/>
    </xf>
    <xf numFmtId="0" fontId="3" fillId="2" borderId="32" xfId="0" applyFont="1" applyFill="1" applyBorder="1" applyAlignment="1">
      <alignment horizontal="center" vertical="center"/>
    </xf>
    <xf numFmtId="180" fontId="4" fillId="2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center" vertical="center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>
      <alignment horizontal="justify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right" vertical="center"/>
    </xf>
    <xf numFmtId="0" fontId="14" fillId="7" borderId="35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83" fontId="14" fillId="0" borderId="0" xfId="0" applyNumberFormat="1" applyFont="1" applyBorder="1" applyAlignment="1">
      <alignment horizontal="center" vertical="center"/>
    </xf>
    <xf numFmtId="183" fontId="14" fillId="0" borderId="21" xfId="0" applyNumberFormat="1" applyFont="1" applyBorder="1" applyAlignment="1">
      <alignment horizontal="center" vertical="center"/>
    </xf>
    <xf numFmtId="0" fontId="3" fillId="5" borderId="22" xfId="0" applyFont="1" applyFill="1" applyBorder="1" applyAlignment="1">
      <alignment horizontal="justify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180" fontId="3" fillId="7" borderId="25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4" fillId="0" borderId="25" xfId="1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7" borderId="38" xfId="0" applyFont="1" applyFill="1" applyBorder="1" applyAlignment="1">
      <alignment horizontal="right" vertical="center"/>
    </xf>
    <xf numFmtId="182" fontId="14" fillId="7" borderId="39" xfId="0" applyNumberFormat="1" applyFont="1" applyFill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14" fillId="7" borderId="7" xfId="0" applyFont="1" applyFill="1" applyBorder="1" applyAlignment="1">
      <alignment horizontal="right" vertical="center"/>
    </xf>
    <xf numFmtId="0" fontId="14" fillId="7" borderId="8" xfId="0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180" fontId="4" fillId="2" borderId="6" xfId="1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right" vertical="center"/>
    </xf>
    <xf numFmtId="180" fontId="14" fillId="7" borderId="6" xfId="10" applyNumberFormat="1" applyFont="1" applyFill="1" applyBorder="1" applyAlignment="1">
      <alignment horizontal="center" vertical="center" wrapText="1"/>
    </xf>
    <xf numFmtId="180" fontId="3" fillId="0" borderId="6" xfId="0" applyNumberFormat="1" applyFont="1" applyBorder="1">
      <alignment vertical="center"/>
    </xf>
    <xf numFmtId="183" fontId="18" fillId="0" borderId="0" xfId="0" applyNumberFormat="1" applyFont="1">
      <alignment vertical="center"/>
    </xf>
    <xf numFmtId="180" fontId="18" fillId="0" borderId="0" xfId="0" applyNumberFormat="1" applyFo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180" fontId="16" fillId="0" borderId="3" xfId="0" applyNumberFormat="1" applyFont="1" applyBorder="1" applyAlignment="1">
      <alignment horizontal="center"/>
    </xf>
    <xf numFmtId="180" fontId="16" fillId="0" borderId="5" xfId="0" applyNumberFormat="1" applyFont="1" applyBorder="1" applyAlignment="1">
      <alignment horizontal="center"/>
    </xf>
    <xf numFmtId="180" fontId="14" fillId="0" borderId="5" xfId="0" applyNumberFormat="1" applyFont="1" applyBorder="1" applyAlignment="1">
      <alignment horizontal="center" vertical="center"/>
    </xf>
    <xf numFmtId="182" fontId="14" fillId="7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0" fontId="19" fillId="0" borderId="3" xfId="0" applyNumberFormat="1" applyFont="1" applyBorder="1" applyAlignment="1">
      <alignment horizontal="center"/>
    </xf>
    <xf numFmtId="180" fontId="19" fillId="0" borderId="5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11" borderId="0" xfId="0" applyFont="1" applyFill="1" applyAlignment="1">
      <alignment horizontal="center" vertical="center"/>
    </xf>
    <xf numFmtId="180" fontId="19" fillId="0" borderId="20" xfId="0" applyNumberFormat="1" applyFont="1" applyBorder="1" applyAlignment="1">
      <alignment horizontal="center"/>
    </xf>
    <xf numFmtId="180" fontId="19" fillId="0" borderId="21" xfId="0" applyNumberFormat="1" applyFont="1" applyBorder="1" applyAlignment="1">
      <alignment horizontal="center"/>
    </xf>
    <xf numFmtId="180" fontId="14" fillId="0" borderId="21" xfId="0" applyNumberFormat="1" applyFont="1" applyBorder="1" applyAlignment="1">
      <alignment horizontal="center" vertical="center"/>
    </xf>
    <xf numFmtId="0" fontId="11" fillId="7" borderId="34" xfId="0" applyFont="1" applyFill="1" applyBorder="1" applyAlignment="1">
      <alignment horizontal="right" vertical="center"/>
    </xf>
    <xf numFmtId="0" fontId="11" fillId="7" borderId="35" xfId="0" applyFont="1" applyFill="1" applyBorder="1" applyAlignment="1">
      <alignment horizontal="right" vertical="center"/>
    </xf>
    <xf numFmtId="0" fontId="11" fillId="7" borderId="38" xfId="0" applyFont="1" applyFill="1" applyBorder="1" applyAlignment="1">
      <alignment horizontal="right" vertical="center"/>
    </xf>
    <xf numFmtId="183" fontId="4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80" fontId="20" fillId="0" borderId="3" xfId="0" applyNumberFormat="1" applyFont="1" applyBorder="1" applyAlignment="1">
      <alignment horizontal="center"/>
    </xf>
    <xf numFmtId="180" fontId="20" fillId="0" borderId="5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1" fillId="7" borderId="9" xfId="0" applyFont="1" applyFill="1" applyBorder="1" applyAlignment="1">
      <alignment horizontal="right" vertical="center"/>
    </xf>
    <xf numFmtId="182" fontId="14" fillId="7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0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vertical="center" wrapText="1"/>
    </xf>
    <xf numFmtId="0" fontId="4" fillId="0" borderId="40" xfId="38" applyFont="1" applyFill="1" applyBorder="1" applyAlignment="1">
      <alignment horizontal="center" vertical="center" wrapText="1"/>
    </xf>
    <xf numFmtId="0" fontId="4" fillId="0" borderId="41" xfId="38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/>
    </xf>
    <xf numFmtId="181" fontId="14" fillId="2" borderId="5" xfId="0" applyNumberFormat="1" applyFont="1" applyFill="1" applyBorder="1" applyAlignment="1">
      <alignment horizontal="center" vertical="top"/>
    </xf>
    <xf numFmtId="181" fontId="3" fillId="5" borderId="9" xfId="0" applyNumberFormat="1" applyFont="1" applyFill="1" applyBorder="1" applyAlignment="1">
      <alignment horizontal="justify" vertical="center" wrapText="1"/>
    </xf>
    <xf numFmtId="10" fontId="3" fillId="7" borderId="7" xfId="4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center" vertical="center" wrapText="1"/>
    </xf>
    <xf numFmtId="181" fontId="3" fillId="7" borderId="6" xfId="0" applyNumberFormat="1" applyFont="1" applyFill="1" applyBorder="1" applyAlignment="1">
      <alignment horizontal="center" vertical="center" wrapText="1"/>
    </xf>
    <xf numFmtId="181" fontId="4" fillId="0" borderId="6" xfId="10" applyNumberFormat="1" applyFont="1" applyFill="1" applyBorder="1" applyAlignment="1">
      <alignment horizontal="center" vertical="center" wrapText="1"/>
    </xf>
    <xf numFmtId="178" fontId="21" fillId="14" borderId="0" xfId="0" applyNumberFormat="1" applyFont="1" applyFill="1" applyBorder="1" applyAlignment="1">
      <alignment horizontal="left" vertical="center"/>
    </xf>
    <xf numFmtId="178" fontId="21" fillId="14" borderId="0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80" fontId="4" fillId="0" borderId="37" xfId="10" applyFont="1" applyFill="1" applyBorder="1" applyAlignment="1">
      <alignment horizontal="center" vertical="center" wrapText="1"/>
    </xf>
    <xf numFmtId="181" fontId="14" fillId="7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81" fontId="14" fillId="7" borderId="30" xfId="0" applyNumberFormat="1" applyFont="1" applyFill="1" applyBorder="1" applyAlignment="1">
      <alignment horizontal="center" vertical="center" wrapText="1"/>
    </xf>
    <xf numFmtId="181" fontId="14" fillId="7" borderId="31" xfId="0" applyNumberFormat="1" applyFont="1" applyFill="1" applyBorder="1" applyAlignment="1">
      <alignment horizontal="center" vertical="center" wrapText="1"/>
    </xf>
    <xf numFmtId="180" fontId="14" fillId="7" borderId="31" xfId="10" applyFont="1" applyFill="1" applyBorder="1" applyAlignment="1">
      <alignment horizontal="center" vertical="center" wrapText="1"/>
    </xf>
    <xf numFmtId="180" fontId="4" fillId="2" borderId="37" xfId="0" applyNumberFormat="1" applyFont="1" applyFill="1" applyBorder="1" applyAlignment="1">
      <alignment vertical="center"/>
    </xf>
    <xf numFmtId="181" fontId="14" fillId="7" borderId="32" xfId="0" applyNumberFormat="1" applyFont="1" applyFill="1" applyBorder="1" applyAlignment="1">
      <alignment horizontal="center" vertical="center" wrapText="1"/>
    </xf>
    <xf numFmtId="180" fontId="4" fillId="2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/>
    </xf>
    <xf numFmtId="0" fontId="22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2" borderId="14" xfId="0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180" fontId="14" fillId="2" borderId="20" xfId="0" applyNumberFormat="1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80" fontId="3" fillId="2" borderId="21" xfId="0" applyNumberFormat="1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80" fontId="3" fillId="2" borderId="43" xfId="0" applyNumberFormat="1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 vertical="center" wrapText="1"/>
    </xf>
    <xf numFmtId="0" fontId="17" fillId="5" borderId="2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180" fontId="3" fillId="8" borderId="2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left" vertical="center"/>
    </xf>
    <xf numFmtId="184" fontId="9" fillId="0" borderId="0" xfId="0" applyNumberFormat="1" applyFont="1" applyFill="1" applyAlignment="1">
      <alignment vertical="center"/>
    </xf>
    <xf numFmtId="0" fontId="15" fillId="15" borderId="24" xfId="0" applyFont="1" applyFill="1" applyBorder="1" applyAlignment="1">
      <alignment horizontal="right" vertical="center"/>
    </xf>
    <xf numFmtId="0" fontId="15" fillId="15" borderId="6" xfId="0" applyFont="1" applyFill="1" applyBorder="1" applyAlignment="1">
      <alignment horizontal="right" vertical="center"/>
    </xf>
    <xf numFmtId="182" fontId="3" fillId="15" borderId="25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>
      <alignment vertical="center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2" fillId="7" borderId="0" xfId="0" applyFont="1" applyFill="1" applyAlignment="1">
      <alignment vertical="center"/>
    </xf>
    <xf numFmtId="0" fontId="14" fillId="7" borderId="24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180" fontId="14" fillId="7" borderId="25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82" fontId="11" fillId="0" borderId="25" xfId="0" applyNumberFormat="1" applyFont="1" applyBorder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182" fontId="10" fillId="0" borderId="25" xfId="0" applyNumberFormat="1" applyFont="1" applyBorder="1">
      <alignment vertical="center"/>
    </xf>
    <xf numFmtId="183" fontId="10" fillId="0" borderId="0" xfId="0" applyNumberFormat="1" applyFont="1" applyAlignment="1">
      <alignment vertical="center"/>
    </xf>
    <xf numFmtId="185" fontId="11" fillId="0" borderId="25" xfId="0" applyNumberFormat="1" applyFont="1" applyBorder="1">
      <alignment vertical="center"/>
    </xf>
    <xf numFmtId="180" fontId="10" fillId="0" borderId="25" xfId="0" applyNumberFormat="1" applyFont="1" applyBorder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182" fontId="14" fillId="7" borderId="25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</cellXfs>
  <cellStyles count="55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Normal 4 10" xfId="7"/>
    <cellStyle name="Moeda [0]" xfId="8" builtinId="7"/>
    <cellStyle name="20% - Ênfase 3" xfId="9" builtinId="38"/>
    <cellStyle name="Moeda" xfId="10" builtinId="4"/>
    <cellStyle name="Hyperlink seguido" xfId="11" builtinId="9"/>
    <cellStyle name="Hyperlink" xfId="12" builtinId="8"/>
    <cellStyle name="40% - Ênfase 2" xfId="13" builtinId="35"/>
    <cellStyle name="Observação" xfId="14" builtinId="10"/>
    <cellStyle name="Normal 2" xfId="15"/>
    <cellStyle name="40% - Ênfase 6" xfId="16" builtinId="51"/>
    <cellStyle name="Texto de Aviso" xfId="17" builtinId="11"/>
    <cellStyle name="Título" xfId="18" builtinId="15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Saída" xfId="29" builtinId="21"/>
    <cellStyle name="Cálculo" xfId="30" builtinId="22"/>
    <cellStyle name="Total" xfId="31" builtinId="25"/>
    <cellStyle name="40% - Ênfase 1" xfId="32" builtinId="31"/>
    <cellStyle name="Bom" xfId="33" builtinId="26"/>
    <cellStyle name="Ruim" xfId="34" builtinId="27"/>
    <cellStyle name="Neutro" xfId="35" builtinId="28"/>
    <cellStyle name="20% - Ênfase 5" xfId="36" builtinId="46"/>
    <cellStyle name="Ênfase 1" xfId="37" builtinId="29"/>
    <cellStyle name="Normal 3_ORÇAMENTO_URBANISMO 2" xfId="38"/>
    <cellStyle name="20% - Ênfase 1" xfId="39" builtinId="30"/>
    <cellStyle name="60% - Ênfase 1" xfId="40" builtinId="32"/>
    <cellStyle name="20% - Ênfase 6" xfId="41" builtinId="50"/>
    <cellStyle name="Ênfase 2" xfId="42" builtinId="33"/>
    <cellStyle name="20% - Ênfase 2" xfId="43" builtinId="34"/>
    <cellStyle name="60% - Ênfase 2" xfId="44" builtinId="36"/>
    <cellStyle name="40% - Ênfase 3" xfId="45" builtinId="39"/>
    <cellStyle name="60% - Ênfase 3" xfId="46" builtinId="40"/>
    <cellStyle name="20% - Ênfase 4" xfId="47" builtinId="42"/>
    <cellStyle name="60% - Ênfase 4" xfId="48" builtinId="44"/>
    <cellStyle name="40% - Ênfase 5" xfId="49" builtinId="47"/>
    <cellStyle name="60% - Ênfase 5" xfId="50" builtinId="48"/>
    <cellStyle name="60% - Ênfase 6" xfId="51" builtinId="52"/>
    <cellStyle name="Normal 10 2" xfId="52"/>
    <cellStyle name="Normal 3" xfId="53"/>
    <cellStyle name="Vírgula 3" xfId="54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1125220</xdr:colOff>
      <xdr:row>0</xdr:row>
      <xdr:rowOff>80645</xdr:rowOff>
    </xdr:from>
    <xdr:to>
      <xdr:col>1</xdr:col>
      <xdr:colOff>3198495</xdr:colOff>
      <xdr:row>0</xdr:row>
      <xdr:rowOff>788035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720" y="80645"/>
          <a:ext cx="2073275" cy="7073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185420</xdr:colOff>
      <xdr:row>0</xdr:row>
      <xdr:rowOff>76835</xdr:rowOff>
    </xdr:from>
    <xdr:to>
      <xdr:col>2</xdr:col>
      <xdr:colOff>3472180</xdr:colOff>
      <xdr:row>2</xdr:row>
      <xdr:rowOff>241300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495" y="76835"/>
          <a:ext cx="3286760" cy="10909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185420</xdr:colOff>
      <xdr:row>0</xdr:row>
      <xdr:rowOff>76835</xdr:rowOff>
    </xdr:from>
    <xdr:to>
      <xdr:col>2</xdr:col>
      <xdr:colOff>3472180</xdr:colOff>
      <xdr:row>2</xdr:row>
      <xdr:rowOff>241300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495" y="76835"/>
          <a:ext cx="3286760" cy="10909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605155</xdr:colOff>
      <xdr:row>0</xdr:row>
      <xdr:rowOff>62865</xdr:rowOff>
    </xdr:from>
    <xdr:to>
      <xdr:col>2</xdr:col>
      <xdr:colOff>3184525</xdr:colOff>
      <xdr:row>2</xdr:row>
      <xdr:rowOff>279400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355" y="62865"/>
          <a:ext cx="3188970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605155</xdr:colOff>
      <xdr:row>0</xdr:row>
      <xdr:rowOff>62865</xdr:rowOff>
    </xdr:from>
    <xdr:to>
      <xdr:col>2</xdr:col>
      <xdr:colOff>3184525</xdr:colOff>
      <xdr:row>2</xdr:row>
      <xdr:rowOff>279400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355" y="62865"/>
          <a:ext cx="3188970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605155</xdr:colOff>
      <xdr:row>0</xdr:row>
      <xdr:rowOff>62865</xdr:rowOff>
    </xdr:from>
    <xdr:to>
      <xdr:col>2</xdr:col>
      <xdr:colOff>3184525</xdr:colOff>
      <xdr:row>2</xdr:row>
      <xdr:rowOff>279400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355" y="62865"/>
          <a:ext cx="3188970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351790</xdr:colOff>
      <xdr:row>0</xdr:row>
      <xdr:rowOff>102235</xdr:rowOff>
    </xdr:from>
    <xdr:to>
      <xdr:col>1</xdr:col>
      <xdr:colOff>3175000</xdr:colOff>
      <xdr:row>2</xdr:row>
      <xdr:rowOff>286385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390" y="102235"/>
          <a:ext cx="2823210" cy="10464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170815</xdr:colOff>
      <xdr:row>0</xdr:row>
      <xdr:rowOff>167005</xdr:rowOff>
    </xdr:from>
    <xdr:to>
      <xdr:col>1</xdr:col>
      <xdr:colOff>2598420</xdr:colOff>
      <xdr:row>2</xdr:row>
      <xdr:rowOff>311150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990" y="167005"/>
          <a:ext cx="2427605" cy="10585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622935</xdr:colOff>
      <xdr:row>0</xdr:row>
      <xdr:rowOff>120650</xdr:rowOff>
    </xdr:from>
    <xdr:to>
      <xdr:col>1</xdr:col>
      <xdr:colOff>2995295</xdr:colOff>
      <xdr:row>2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" y="120650"/>
          <a:ext cx="3077210" cy="11582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622935</xdr:colOff>
      <xdr:row>0</xdr:row>
      <xdr:rowOff>120650</xdr:rowOff>
    </xdr:from>
    <xdr:to>
      <xdr:col>1</xdr:col>
      <xdr:colOff>2995295</xdr:colOff>
      <xdr:row>2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" y="120650"/>
          <a:ext cx="3077210" cy="11582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622935</xdr:colOff>
      <xdr:row>0</xdr:row>
      <xdr:rowOff>120650</xdr:rowOff>
    </xdr:from>
    <xdr:to>
      <xdr:col>1</xdr:col>
      <xdr:colOff>2995295</xdr:colOff>
      <xdr:row>2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" y="120650"/>
          <a:ext cx="3077210" cy="11582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1077595</xdr:colOff>
      <xdr:row>0</xdr:row>
      <xdr:rowOff>71120</xdr:rowOff>
    </xdr:from>
    <xdr:to>
      <xdr:col>1</xdr:col>
      <xdr:colOff>3362325</xdr:colOff>
      <xdr:row>1</xdr:row>
      <xdr:rowOff>1270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6795" y="71120"/>
          <a:ext cx="2284730" cy="680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885825</xdr:colOff>
      <xdr:row>0</xdr:row>
      <xdr:rowOff>114301</xdr:rowOff>
    </xdr:from>
    <xdr:to>
      <xdr:col>5</xdr:col>
      <xdr:colOff>266700</xdr:colOff>
      <xdr:row>0</xdr:row>
      <xdr:rowOff>835374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14300"/>
          <a:ext cx="1898650" cy="720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127635</xdr:colOff>
      <xdr:row>0</xdr:row>
      <xdr:rowOff>114300</xdr:rowOff>
    </xdr:from>
    <xdr:to>
      <xdr:col>1</xdr:col>
      <xdr:colOff>1917700</xdr:colOff>
      <xdr:row>2</xdr:row>
      <xdr:rowOff>196850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" y="114300"/>
          <a:ext cx="2704465" cy="921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458470</xdr:colOff>
      <xdr:row>3</xdr:row>
      <xdr:rowOff>29210</xdr:rowOff>
    </xdr:from>
    <xdr:to>
      <xdr:col>11</xdr:col>
      <xdr:colOff>114300</xdr:colOff>
      <xdr:row>14</xdr:row>
      <xdr:rowOff>201930</xdr:rowOff>
    </xdr:to>
    <xdr:pic>
      <xdr:nvPicPr>
        <xdr:cNvPr id="7" name="Imagem 6" descr="WhatsApp Image 2021-01-19 at 15.15.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70" y="2722880"/>
          <a:ext cx="5951855" cy="4363720"/>
        </a:xfrm>
        <a:prstGeom prst="rect">
          <a:avLst/>
        </a:prstGeom>
      </xdr:spPr>
    </xdr:pic>
    <xdr:clientData/>
  </xdr:twoCellAnchor>
  <xdr:twoCellAnchor editAs="oneCell">
    <xdr:from>
      <xdr:col>3</xdr:col>
      <xdr:colOff>372110</xdr:colOff>
      <xdr:row>0</xdr:row>
      <xdr:rowOff>47625</xdr:rowOff>
    </xdr:from>
    <xdr:to>
      <xdr:col>6</xdr:col>
      <xdr:colOff>586740</xdr:colOff>
      <xdr:row>0</xdr:row>
      <xdr:rowOff>590550</xdr:rowOff>
    </xdr:to>
    <xdr:pic>
      <xdr:nvPicPr>
        <xdr:cNvPr id="2" name="Imagem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910" y="47625"/>
          <a:ext cx="204343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12</xdr:row>
      <xdr:rowOff>345440</xdr:rowOff>
    </xdr:from>
    <xdr:to>
      <xdr:col>6</xdr:col>
      <xdr:colOff>254000</xdr:colOff>
      <xdr:row>21</xdr:row>
      <xdr:rowOff>328295</xdr:rowOff>
    </xdr:to>
    <xdr:pic>
      <xdr:nvPicPr>
        <xdr:cNvPr id="6" name="Imagem 5" descr="WhatsApp Image 2021-01-19 at 15.15.3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468110"/>
          <a:ext cx="2930525" cy="341185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2209800</xdr:colOff>
      <xdr:row>15</xdr:row>
      <xdr:rowOff>104775</xdr:rowOff>
    </xdr:from>
    <xdr:ext cx="4362451" cy="538640"/>
    <xdr:sp>
      <xdr:nvSpPr>
        <xdr:cNvPr id="2" name="CaixaDeTexto 3"/>
        <xdr:cNvSpPr txBox="1"/>
      </xdr:nvSpPr>
      <xdr:spPr>
        <a:xfrm>
          <a:off x="2209800" y="9792970"/>
          <a:ext cx="4362450" cy="538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pt-BR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2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BDI=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{</a:t>
          </a:r>
          <a:r>
            <a:rPr lang="pt-BR" sz="1400" b="0" i="0" u="none" strike="noStrike" baseline="0">
              <a:solidFill>
                <a:srgbClr val="333333"/>
              </a:solidFill>
              <a:latin typeface="Calibri" panose="020F0502020204030204"/>
            </a:rPr>
            <a:t>[((1+(AC+R+S+G))(1+DF)(1+L))/(1-I)]"-1</a:t>
          </a:r>
          <a:r>
            <a:rPr lang="pt-BR" sz="1400" b="0" i="0" u="none" strike="noStrike" baseline="0">
              <a:solidFill>
                <a:srgbClr val="333333"/>
              </a:solidFill>
              <a:latin typeface="Cambria Math" panose="02040503050406030204"/>
              <a:ea typeface="Cambria Math" panose="02040503050406030204"/>
            </a:rPr>
            <a:t>" }∗</a:t>
          </a:r>
          <a:r>
            <a:rPr lang="pt-BR" sz="1400" b="0" i="0" u="none" strike="noStrike" baseline="0">
              <a:solidFill>
                <a:srgbClr val="333333"/>
              </a:solidFill>
              <a:latin typeface="Times New Roman" panose="02020603050405020304" pitchFamily="12"/>
              <a:cs typeface="Times New Roman" panose="02020603050405020304" pitchFamily="12"/>
            </a:rPr>
            <a:t>100</a:t>
          </a:r>
          <a:endParaRPr lang="pt-BR" altLang="en-US" sz="1400" b="0" i="0" u="none" strike="noStrike" baseline="0">
            <a:solidFill>
              <a:srgbClr val="333333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>
    <xdr:from>
      <xdr:col>1</xdr:col>
      <xdr:colOff>492125</xdr:colOff>
      <xdr:row>0</xdr:row>
      <xdr:rowOff>153670</xdr:rowOff>
    </xdr:from>
    <xdr:to>
      <xdr:col>2</xdr:col>
      <xdr:colOff>1656715</xdr:colOff>
      <xdr:row>0</xdr:row>
      <xdr:rowOff>1031875</xdr:rowOff>
    </xdr:to>
    <xdr:pic>
      <xdr:nvPicPr>
        <xdr:cNvPr id="3" name="Imagem 2" descr="LOGO 2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050" y="153670"/>
          <a:ext cx="2250440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492125</xdr:colOff>
      <xdr:row>0</xdr:row>
      <xdr:rowOff>153670</xdr:rowOff>
    </xdr:from>
    <xdr:to>
      <xdr:col>2</xdr:col>
      <xdr:colOff>1656715</xdr:colOff>
      <xdr:row>0</xdr:row>
      <xdr:rowOff>1031875</xdr:rowOff>
    </xdr:to>
    <xdr:pic>
      <xdr:nvPicPr>
        <xdr:cNvPr id="4" name="Imagem 2" descr="LOGO 2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050" y="153670"/>
          <a:ext cx="2250440" cy="878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64770</xdr:colOff>
      <xdr:row>0</xdr:row>
      <xdr:rowOff>127000</xdr:rowOff>
    </xdr:from>
    <xdr:to>
      <xdr:col>1</xdr:col>
      <xdr:colOff>3362325</xdr:colOff>
      <xdr:row>1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" y="127000"/>
          <a:ext cx="3297555" cy="9899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121920</xdr:colOff>
      <xdr:row>0</xdr:row>
      <xdr:rowOff>98425</xdr:rowOff>
    </xdr:from>
    <xdr:to>
      <xdr:col>1</xdr:col>
      <xdr:colOff>2843530</xdr:colOff>
      <xdr:row>1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" y="98425"/>
          <a:ext cx="3264535" cy="9804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64770</xdr:colOff>
      <xdr:row>0</xdr:row>
      <xdr:rowOff>127000</xdr:rowOff>
    </xdr:from>
    <xdr:to>
      <xdr:col>1</xdr:col>
      <xdr:colOff>3362325</xdr:colOff>
      <xdr:row>1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" y="127000"/>
          <a:ext cx="3297555" cy="9899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180975</xdr:colOff>
      <xdr:row>0</xdr:row>
      <xdr:rowOff>67310</xdr:rowOff>
    </xdr:from>
    <xdr:to>
      <xdr:col>1</xdr:col>
      <xdr:colOff>3604895</xdr:colOff>
      <xdr:row>2</xdr:row>
      <xdr:rowOff>252095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310"/>
          <a:ext cx="3966845" cy="1190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180975</xdr:colOff>
      <xdr:row>0</xdr:row>
      <xdr:rowOff>67310</xdr:rowOff>
    </xdr:from>
    <xdr:to>
      <xdr:col>1</xdr:col>
      <xdr:colOff>3604895</xdr:colOff>
      <xdr:row>2</xdr:row>
      <xdr:rowOff>252095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310"/>
          <a:ext cx="3966845" cy="1190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180975</xdr:colOff>
      <xdr:row>0</xdr:row>
      <xdr:rowOff>67310</xdr:rowOff>
    </xdr:from>
    <xdr:to>
      <xdr:col>1</xdr:col>
      <xdr:colOff>3604895</xdr:colOff>
      <xdr:row>2</xdr:row>
      <xdr:rowOff>252095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310"/>
          <a:ext cx="3966845" cy="1190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185420</xdr:colOff>
      <xdr:row>0</xdr:row>
      <xdr:rowOff>76835</xdr:rowOff>
    </xdr:from>
    <xdr:to>
      <xdr:col>2</xdr:col>
      <xdr:colOff>3472180</xdr:colOff>
      <xdr:row>2</xdr:row>
      <xdr:rowOff>241300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495" y="76835"/>
          <a:ext cx="3286760" cy="10909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view="pageBreakPreview" zoomScale="88" zoomScaleNormal="100" workbookViewId="0">
      <selection activeCell="B31" sqref="B31"/>
    </sheetView>
  </sheetViews>
  <sheetFormatPr defaultColWidth="9.14285714285714" defaultRowHeight="18.75" outlineLevelCol="4"/>
  <cols>
    <col min="1" max="1" width="25.7142857142857" style="36" customWidth="1"/>
    <col min="2" max="2" width="56" style="36" customWidth="1"/>
    <col min="3" max="3" width="26" style="36" customWidth="1"/>
    <col min="4" max="4" width="30.3238095238095" style="36" customWidth="1"/>
    <col min="5" max="16384" width="9.14285714285714" style="36"/>
  </cols>
  <sheetData>
    <row r="1" s="284" customFormat="1" ht="80.25" customHeight="1" spans="1:3">
      <c r="A1" s="314" t="s">
        <v>0</v>
      </c>
      <c r="B1" s="315"/>
      <c r="C1" s="316"/>
    </row>
    <row r="2" s="284" customFormat="1" ht="36.95" customHeight="1" spans="1:3">
      <c r="A2" s="317" t="s">
        <v>1</v>
      </c>
      <c r="B2" s="318"/>
      <c r="C2" s="319"/>
    </row>
    <row r="3" s="284" customFormat="1" ht="27.95" customHeight="1" spans="1:5">
      <c r="A3" s="320" t="s">
        <v>2</v>
      </c>
      <c r="B3" s="321"/>
      <c r="C3" s="322"/>
      <c r="E3" s="323"/>
    </row>
    <row r="4" s="284" customFormat="1" ht="90" customHeight="1" spans="1:3">
      <c r="A4" s="298" t="s">
        <v>3</v>
      </c>
      <c r="B4" s="299" t="s">
        <v>4</v>
      </c>
      <c r="C4" s="300"/>
    </row>
    <row r="5" s="284" customFormat="1" ht="30" customHeight="1" spans="1:3">
      <c r="A5" s="324" t="s">
        <v>5</v>
      </c>
      <c r="B5" s="325" t="s">
        <v>6</v>
      </c>
      <c r="C5" s="326" t="s">
        <v>7</v>
      </c>
    </row>
    <row r="6" ht="30" customHeight="1" spans="1:3">
      <c r="A6" s="327" t="s">
        <v>8</v>
      </c>
      <c r="B6" s="328" t="s">
        <v>9</v>
      </c>
      <c r="C6" s="329">
        <f>'LOTE I_II-Mat.de construção'!L87</f>
        <v>2129422.2</v>
      </c>
    </row>
    <row r="7" ht="30" customHeight="1" spans="1:3">
      <c r="A7" s="330" t="s">
        <v>10</v>
      </c>
      <c r="B7" s="331"/>
      <c r="C7" s="332">
        <f>'LOT I_PRINCIPAL'!L87</f>
        <v>1703537.76</v>
      </c>
    </row>
    <row r="8" ht="30" customHeight="1" spans="1:4">
      <c r="A8" s="330" t="s">
        <v>11</v>
      </c>
      <c r="B8" s="331"/>
      <c r="C8" s="332">
        <f>LOTII_RESERVADO!L87</f>
        <v>425884.44</v>
      </c>
      <c r="D8" s="333">
        <f>C8+C7</f>
        <v>2129422.2</v>
      </c>
    </row>
    <row r="9" ht="30" customHeight="1" spans="1:3">
      <c r="A9" s="327" t="s">
        <v>12</v>
      </c>
      <c r="B9" s="328" t="s">
        <v>13</v>
      </c>
      <c r="C9" s="334">
        <f>'LOTE III_IV- Material Eletrico'!L85</f>
        <v>479640.6</v>
      </c>
    </row>
    <row r="10" ht="30" customHeight="1" spans="1:3">
      <c r="A10" s="330" t="s">
        <v>14</v>
      </c>
      <c r="B10" s="331"/>
      <c r="C10" s="332">
        <f>LOTIII_PRINCIPAL!L85</f>
        <v>383712.48</v>
      </c>
    </row>
    <row r="11" ht="30" customHeight="1" spans="1:4">
      <c r="A11" s="330" t="s">
        <v>15</v>
      </c>
      <c r="B11" s="331"/>
      <c r="C11" s="332">
        <f>LOTIV_RESERVADO!L85</f>
        <v>95928.12</v>
      </c>
      <c r="D11" s="333">
        <f>C11+C10</f>
        <v>479640.6</v>
      </c>
    </row>
    <row r="12" ht="30" customHeight="1" spans="1:3">
      <c r="A12" s="327" t="s">
        <v>16</v>
      </c>
      <c r="B12" s="328" t="s">
        <v>17</v>
      </c>
      <c r="C12" s="335">
        <f>'LOTE V_VI- Mat.Hidraulico'!M71</f>
        <v>372852.87</v>
      </c>
    </row>
    <row r="13" ht="30" customHeight="1" spans="1:3">
      <c r="A13" s="330" t="s">
        <v>18</v>
      </c>
      <c r="B13" s="331"/>
      <c r="C13" s="332">
        <f>LOTV_PRINCIPAL!M71</f>
        <v>298282.296</v>
      </c>
    </row>
    <row r="14" ht="30" customHeight="1" spans="1:4">
      <c r="A14" s="330" t="s">
        <v>19</v>
      </c>
      <c r="B14" s="331"/>
      <c r="C14" s="332">
        <f>LOTVI_RESERVADO!M71</f>
        <v>74570.574</v>
      </c>
      <c r="D14" s="333">
        <f>C14+C13</f>
        <v>372852.87</v>
      </c>
    </row>
    <row r="15" ht="30" customHeight="1" spans="1:3">
      <c r="A15" s="327" t="s">
        <v>20</v>
      </c>
      <c r="B15" s="328" t="s">
        <v>21</v>
      </c>
      <c r="C15" s="335">
        <f>'LOTE VII_VIII - Pintura'!M38</f>
        <v>559339.4</v>
      </c>
    </row>
    <row r="16" ht="30" customHeight="1" spans="1:3">
      <c r="A16" s="330" t="s">
        <v>22</v>
      </c>
      <c r="B16" s="331"/>
      <c r="C16" s="332">
        <f>LOTVII_PRINCIPAL!M38</f>
        <v>447471.52</v>
      </c>
    </row>
    <row r="17" ht="30" customHeight="1" spans="1:4">
      <c r="A17" s="330" t="s">
        <v>23</v>
      </c>
      <c r="B17" s="331"/>
      <c r="C17" s="332">
        <f>LOTVIII_RESERVADO!M38</f>
        <v>111867.88</v>
      </c>
      <c r="D17" s="333">
        <f>C17+C16</f>
        <v>559339.4</v>
      </c>
    </row>
    <row r="18" ht="30" customHeight="1" spans="1:3">
      <c r="A18" s="327" t="s">
        <v>24</v>
      </c>
      <c r="B18" s="328" t="s">
        <v>25</v>
      </c>
      <c r="C18" s="335">
        <f>'LOTE IX- Equipamentos'!L64</f>
        <v>57961.53</v>
      </c>
    </row>
    <row r="19" ht="30" customHeight="1" spans="1:3">
      <c r="A19" s="327" t="s">
        <v>26</v>
      </c>
      <c r="B19" s="328" t="s">
        <v>27</v>
      </c>
      <c r="C19" s="335">
        <f>'LOTE X - Jardinagem'!L22</f>
        <v>36042.92</v>
      </c>
    </row>
    <row r="20" ht="30" customHeight="1" spans="1:3">
      <c r="A20" s="327" t="s">
        <v>28</v>
      </c>
      <c r="B20" s="328" t="s">
        <v>29</v>
      </c>
      <c r="C20" s="335">
        <f>'LOTE XI_XII- Acessórios Div.'!L51</f>
        <v>304772.85</v>
      </c>
    </row>
    <row r="21" ht="30" customHeight="1" spans="1:3">
      <c r="A21" s="330" t="s">
        <v>30</v>
      </c>
      <c r="B21" s="331"/>
      <c r="C21" s="332">
        <f>LOTXI_PRINCIPAL!L51</f>
        <v>243818.28</v>
      </c>
    </row>
    <row r="22" ht="30" customHeight="1" spans="1:4">
      <c r="A22" s="330" t="s">
        <v>31</v>
      </c>
      <c r="B22" s="331"/>
      <c r="C22" s="332">
        <f>LOTXII_RESERVADO!L51</f>
        <v>60954.57</v>
      </c>
      <c r="D22" s="333">
        <f>C22+C21</f>
        <v>304772.85</v>
      </c>
    </row>
    <row r="23" ht="30" customHeight="1" spans="1:3">
      <c r="A23" s="327" t="s">
        <v>32</v>
      </c>
      <c r="B23" s="328" t="s">
        <v>33</v>
      </c>
      <c r="C23" s="335">
        <f>'LOTE XIII - EPI'!L25</f>
        <v>77375.6</v>
      </c>
    </row>
    <row r="24" ht="15" customHeight="1" spans="1:3">
      <c r="A24" s="336"/>
      <c r="B24" s="337"/>
      <c r="C24" s="338"/>
    </row>
    <row r="25" ht="30" customHeight="1" spans="1:3">
      <c r="A25" s="339" t="s">
        <v>34</v>
      </c>
      <c r="B25" s="112"/>
      <c r="C25" s="340">
        <f>C6+C9+C12+C15+C18+C19+C20+C23</f>
        <v>4017407.97</v>
      </c>
    </row>
    <row r="26" ht="30" customHeight="1" spans="1:3">
      <c r="A26" s="341" t="s">
        <v>35</v>
      </c>
      <c r="B26" s="342"/>
      <c r="C26" s="343"/>
    </row>
    <row r="27" ht="19.5" customHeight="1" spans="1:3">
      <c r="A27" s="344" t="s">
        <v>36</v>
      </c>
      <c r="B27" s="345"/>
      <c r="C27" s="346"/>
    </row>
  </sheetData>
  <mergeCells count="18">
    <mergeCell ref="A1:C1"/>
    <mergeCell ref="A2:C2"/>
    <mergeCell ref="A3:C3"/>
    <mergeCell ref="B4:C4"/>
    <mergeCell ref="A7:B7"/>
    <mergeCell ref="A8:B8"/>
    <mergeCell ref="A10:B10"/>
    <mergeCell ref="A11:B11"/>
    <mergeCell ref="A13:B13"/>
    <mergeCell ref="A14:B14"/>
    <mergeCell ref="A16:B16"/>
    <mergeCell ref="A17:B17"/>
    <mergeCell ref="A21:B21"/>
    <mergeCell ref="A22:B22"/>
    <mergeCell ref="A24:C24"/>
    <mergeCell ref="A25:B25"/>
    <mergeCell ref="A26:C26"/>
    <mergeCell ref="A27:C27"/>
  </mergeCells>
  <printOptions horizontalCentered="1"/>
  <pageMargins left="0" right="0" top="0" bottom="0" header="0" footer="0"/>
  <pageSetup paperSize="9" scale="8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view="pageBreakPreview" zoomScale="40" zoomScaleNormal="100" topLeftCell="B1" workbookViewId="0">
      <selection activeCell="B3" sqref="B3:M3"/>
    </sheetView>
  </sheetViews>
  <sheetFormatPr defaultColWidth="41.5714285714286" defaultRowHeight="21.95" customHeight="1"/>
  <cols>
    <col min="1" max="1" width="1" style="136" customWidth="1"/>
    <col min="2" max="2" width="8" style="136" customWidth="1"/>
    <col min="3" max="3" width="72.8571428571429" style="137" customWidth="1"/>
    <col min="4" max="4" width="9" style="136" customWidth="1"/>
    <col min="5" max="5" width="23.7142857142857" style="136" customWidth="1"/>
    <col min="6" max="6" width="11.1428571428571" style="136" customWidth="1"/>
    <col min="7" max="7" width="14.4285714285714" style="136" customWidth="1"/>
    <col min="8" max="8" width="9.57142857142857" style="136" customWidth="1"/>
    <col min="9" max="9" width="13.1428571428571" style="136" customWidth="1"/>
    <col min="10" max="10" width="10.1428571428571" style="136" customWidth="1"/>
    <col min="11" max="11" width="16.8571428571429" style="138" customWidth="1"/>
    <col min="12" max="12" width="14.8571428571429" style="138" customWidth="1"/>
    <col min="13" max="13" width="21.5714285714286" style="210" customWidth="1"/>
    <col min="14" max="14" width="9.14285714285714" style="136" customWidth="1"/>
    <col min="15" max="15" width="28.8571428571429" style="136" customWidth="1"/>
    <col min="16" max="16" width="17.2857142857143" style="136" customWidth="1"/>
    <col min="17" max="19" width="15.2857142857143" style="136" customWidth="1"/>
    <col min="20" max="20" width="19.4285714285714" style="136" customWidth="1"/>
    <col min="21" max="21" width="15.2857142857143" style="136" customWidth="1"/>
    <col min="22" max="33" width="9.14285714285714" style="136" customWidth="1"/>
    <col min="34" max="16384" width="41.5714285714286" style="136"/>
  </cols>
  <sheetData>
    <row r="1" s="136" customFormat="1" ht="45" customHeight="1" spans="2:13">
      <c r="B1" s="218" t="s">
        <v>230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3"/>
    </row>
    <row r="2" s="136" customFormat="1" ht="27.95" customHeight="1" spans="2:13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4"/>
    </row>
    <row r="3" s="136" customFormat="1" ht="27.95" customHeight="1" spans="2:13">
      <c r="B3" s="143" t="s">
        <v>295</v>
      </c>
      <c r="C3" s="144"/>
      <c r="D3" s="144"/>
      <c r="E3" s="144"/>
      <c r="F3" s="144"/>
      <c r="G3" s="144"/>
      <c r="H3" s="144"/>
      <c r="I3" s="144"/>
      <c r="J3" s="144"/>
      <c r="K3" s="164"/>
      <c r="L3" s="164"/>
      <c r="M3" s="225"/>
    </row>
    <row r="4" s="136" customFormat="1" ht="66.95" customHeight="1" spans="2:13">
      <c r="B4" s="145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66"/>
    </row>
    <row r="5" s="136" customFormat="1" ht="37.5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s="136" customFormat="1" ht="25.5" customHeight="1" spans="2:13">
      <c r="B6" s="149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70" t="s">
        <v>7</v>
      </c>
    </row>
    <row r="7" s="136" customFormat="1" ht="32.25" spans="2:20">
      <c r="B7" s="149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70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s="136" customFormat="1" ht="47.25" spans="2:20">
      <c r="B8" s="154">
        <v>1</v>
      </c>
      <c r="C8" s="155" t="s">
        <v>232</v>
      </c>
      <c r="D8" s="152" t="s">
        <v>50</v>
      </c>
      <c r="E8" s="152">
        <f>'LOTE V_VI- Mat.Hidraulico'!E8*80%</f>
        <v>80</v>
      </c>
      <c r="F8" s="152">
        <f>'LOTE V_VI- Mat.Hidraulico'!F8*80%</f>
        <v>64</v>
      </c>
      <c r="G8" s="152">
        <f>'LOTE V_VI- Mat.Hidraulico'!G8*80%</f>
        <v>0</v>
      </c>
      <c r="H8" s="152">
        <f>'LOTE V_VI- Mat.Hidraulico'!H8*80%</f>
        <v>16</v>
      </c>
      <c r="I8" s="152">
        <f>'LOTE V_VI- Mat.Hidraulico'!I8*80%</f>
        <v>0</v>
      </c>
      <c r="J8" s="152">
        <f t="shared" ref="J8:J70" si="0">E8+CX8+F8+G8+H8+I8</f>
        <v>160</v>
      </c>
      <c r="K8" s="123">
        <v>4.83</v>
      </c>
      <c r="L8" s="124">
        <f>TRUNC(K8+K8*$L$5,2)</f>
        <v>5.94</v>
      </c>
      <c r="M8" s="173">
        <f t="shared" ref="M8:M70" si="1">J8*L8</f>
        <v>950.4</v>
      </c>
      <c r="O8" s="126">
        <f t="shared" ref="O8:O70" si="2">L8*E8</f>
        <v>475.2</v>
      </c>
      <c r="P8" s="126">
        <f t="shared" ref="P8:P70" si="3">L8*F8</f>
        <v>380.16</v>
      </c>
      <c r="Q8" s="126">
        <f t="shared" ref="Q8:Q70" si="4">L8*G8</f>
        <v>0</v>
      </c>
      <c r="R8" s="126">
        <f t="shared" ref="R8:R70" si="5">L8*H8</f>
        <v>95.04</v>
      </c>
      <c r="S8" s="126">
        <f t="shared" ref="S8:S70" si="6">L8*I8</f>
        <v>0</v>
      </c>
      <c r="T8" s="135">
        <f t="shared" ref="T8:T70" si="7">SUM(O8:S8)</f>
        <v>950.4</v>
      </c>
    </row>
    <row r="9" s="136" customFormat="1" ht="31.5" spans="2:20">
      <c r="B9" s="154">
        <v>2</v>
      </c>
      <c r="C9" s="155" t="s">
        <v>233</v>
      </c>
      <c r="D9" s="152" t="s">
        <v>50</v>
      </c>
      <c r="E9" s="152">
        <f>'LOTE V_VI- Mat.Hidraulico'!E9*80%</f>
        <v>0</v>
      </c>
      <c r="F9" s="152">
        <f>'LOTE V_VI- Mat.Hidraulico'!F9*80%</f>
        <v>0</v>
      </c>
      <c r="G9" s="152">
        <f>'LOTE V_VI- Mat.Hidraulico'!G9*80%</f>
        <v>160</v>
      </c>
      <c r="H9" s="152">
        <f>'LOTE V_VI- Mat.Hidraulico'!H9*80%</f>
        <v>0</v>
      </c>
      <c r="I9" s="152">
        <f>'LOTE V_VI- Mat.Hidraulico'!I9*80%</f>
        <v>0</v>
      </c>
      <c r="J9" s="152">
        <f t="shared" si="0"/>
        <v>160</v>
      </c>
      <c r="K9" s="123">
        <v>1.17</v>
      </c>
      <c r="L9" s="124">
        <f>TRUNC(K9+K9*$L$5,2)</f>
        <v>1.43</v>
      </c>
      <c r="M9" s="173">
        <f t="shared" si="1"/>
        <v>228.8</v>
      </c>
      <c r="O9" s="126">
        <f t="shared" si="2"/>
        <v>0</v>
      </c>
      <c r="P9" s="126">
        <f t="shared" si="3"/>
        <v>0</v>
      </c>
      <c r="Q9" s="126">
        <f t="shared" si="4"/>
        <v>228.8</v>
      </c>
      <c r="R9" s="126">
        <f t="shared" si="5"/>
        <v>0</v>
      </c>
      <c r="S9" s="126">
        <f t="shared" si="6"/>
        <v>0</v>
      </c>
      <c r="T9" s="135">
        <f t="shared" si="7"/>
        <v>228.8</v>
      </c>
    </row>
    <row r="10" s="136" customFormat="1" ht="31.5" spans="1:20">
      <c r="A10" s="222"/>
      <c r="B10" s="154">
        <v>3</v>
      </c>
      <c r="C10" s="156" t="s">
        <v>234</v>
      </c>
      <c r="D10" s="152" t="s">
        <v>50</v>
      </c>
      <c r="E10" s="152">
        <f>'LOTE V_VI- Mat.Hidraulico'!E10*80%</f>
        <v>0</v>
      </c>
      <c r="F10" s="152">
        <f>'LOTE V_VI- Mat.Hidraulico'!F10*80%</f>
        <v>0</v>
      </c>
      <c r="G10" s="152">
        <f>'LOTE V_VI- Mat.Hidraulico'!G10*80%</f>
        <v>120</v>
      </c>
      <c r="H10" s="152">
        <f>'LOTE V_VI- Mat.Hidraulico'!H10*80%</f>
        <v>0</v>
      </c>
      <c r="I10" s="152">
        <f>'LOTE V_VI- Mat.Hidraulico'!I10*80%</f>
        <v>0</v>
      </c>
      <c r="J10" s="152">
        <f t="shared" si="0"/>
        <v>120</v>
      </c>
      <c r="K10" s="123">
        <v>0.52</v>
      </c>
      <c r="L10" s="124">
        <f>TRUNC(K10+K10*$L$5,2)</f>
        <v>0.63</v>
      </c>
      <c r="M10" s="173">
        <f t="shared" si="1"/>
        <v>75.6</v>
      </c>
      <c r="O10" s="126">
        <f t="shared" si="2"/>
        <v>0</v>
      </c>
      <c r="P10" s="126">
        <f t="shared" si="3"/>
        <v>0</v>
      </c>
      <c r="Q10" s="126">
        <f t="shared" si="4"/>
        <v>75.6</v>
      </c>
      <c r="R10" s="126">
        <f t="shared" si="5"/>
        <v>0</v>
      </c>
      <c r="S10" s="126">
        <f t="shared" si="6"/>
        <v>0</v>
      </c>
      <c r="T10" s="135">
        <f t="shared" si="7"/>
        <v>75.6</v>
      </c>
    </row>
    <row r="11" s="136" customFormat="1" ht="47.25" spans="2:20">
      <c r="B11" s="154">
        <v>4</v>
      </c>
      <c r="C11" s="155" t="s">
        <v>235</v>
      </c>
      <c r="D11" s="152" t="s">
        <v>50</v>
      </c>
      <c r="E11" s="152">
        <f>'LOTE V_VI- Mat.Hidraulico'!E11*80%</f>
        <v>64</v>
      </c>
      <c r="F11" s="152">
        <f>'LOTE V_VI- Mat.Hidraulico'!F11*80%</f>
        <v>24</v>
      </c>
      <c r="G11" s="152">
        <f>'LOTE V_VI- Mat.Hidraulico'!G11*80%</f>
        <v>0</v>
      </c>
      <c r="H11" s="152">
        <f>'LOTE V_VI- Mat.Hidraulico'!H11*80%</f>
        <v>16</v>
      </c>
      <c r="I11" s="152">
        <f>'LOTE V_VI- Mat.Hidraulico'!I11*80%</f>
        <v>0</v>
      </c>
      <c r="J11" s="152">
        <f t="shared" si="0"/>
        <v>104</v>
      </c>
      <c r="K11" s="123">
        <v>26.51</v>
      </c>
      <c r="L11" s="124">
        <f>TRUNC(K11+K11*$L$5,2)</f>
        <v>32.61</v>
      </c>
      <c r="M11" s="173">
        <f t="shared" si="1"/>
        <v>3391.44</v>
      </c>
      <c r="O11" s="126">
        <f t="shared" si="2"/>
        <v>2087.04</v>
      </c>
      <c r="P11" s="126">
        <f t="shared" si="3"/>
        <v>782.64</v>
      </c>
      <c r="Q11" s="126">
        <f t="shared" si="4"/>
        <v>0</v>
      </c>
      <c r="R11" s="126">
        <f t="shared" si="5"/>
        <v>521.76</v>
      </c>
      <c r="S11" s="126">
        <f t="shared" si="6"/>
        <v>0</v>
      </c>
      <c r="T11" s="135">
        <f t="shared" si="7"/>
        <v>3391.44</v>
      </c>
    </row>
    <row r="12" s="136" customFormat="1" ht="15.75" spans="2:20">
      <c r="B12" s="154">
        <v>5</v>
      </c>
      <c r="C12" s="155" t="s">
        <v>236</v>
      </c>
      <c r="D12" s="152" t="s">
        <v>50</v>
      </c>
      <c r="E12" s="152">
        <f>'LOTE V_VI- Mat.Hidraulico'!E12*80%</f>
        <v>80</v>
      </c>
      <c r="F12" s="152">
        <f>'LOTE V_VI- Mat.Hidraulico'!F12*80%</f>
        <v>24</v>
      </c>
      <c r="G12" s="152">
        <f>'LOTE V_VI- Mat.Hidraulico'!G12*80%</f>
        <v>0</v>
      </c>
      <c r="H12" s="152">
        <f>'LOTE V_VI- Mat.Hidraulico'!H12*80%</f>
        <v>12</v>
      </c>
      <c r="I12" s="152">
        <f>'LOTE V_VI- Mat.Hidraulico'!I12*80%</f>
        <v>0</v>
      </c>
      <c r="J12" s="152">
        <f t="shared" si="0"/>
        <v>116</v>
      </c>
      <c r="K12" s="123">
        <v>99.16</v>
      </c>
      <c r="L12" s="124">
        <f>TRUNC(K12+K12*$L$5,2)</f>
        <v>121.98</v>
      </c>
      <c r="M12" s="173">
        <f t="shared" si="1"/>
        <v>14149.68</v>
      </c>
      <c r="O12" s="126">
        <f t="shared" si="2"/>
        <v>9758.4</v>
      </c>
      <c r="P12" s="126">
        <f t="shared" si="3"/>
        <v>2927.52</v>
      </c>
      <c r="Q12" s="126">
        <f t="shared" si="4"/>
        <v>0</v>
      </c>
      <c r="R12" s="126">
        <f t="shared" si="5"/>
        <v>1463.76</v>
      </c>
      <c r="S12" s="126">
        <f t="shared" si="6"/>
        <v>0</v>
      </c>
      <c r="T12" s="135">
        <f t="shared" si="7"/>
        <v>14149.68</v>
      </c>
    </row>
    <row r="13" s="136" customFormat="1" ht="15.75" spans="2:20">
      <c r="B13" s="154">
        <v>6</v>
      </c>
      <c r="C13" s="155" t="s">
        <v>237</v>
      </c>
      <c r="D13" s="152" t="s">
        <v>50</v>
      </c>
      <c r="E13" s="152">
        <f>'LOTE V_VI- Mat.Hidraulico'!E13*80%</f>
        <v>80</v>
      </c>
      <c r="F13" s="152">
        <f>'LOTE V_VI- Mat.Hidraulico'!F13*80%</f>
        <v>24</v>
      </c>
      <c r="G13" s="152">
        <f>'LOTE V_VI- Mat.Hidraulico'!G13*80%</f>
        <v>0</v>
      </c>
      <c r="H13" s="152">
        <f>'LOTE V_VI- Mat.Hidraulico'!H13*80%</f>
        <v>12</v>
      </c>
      <c r="I13" s="152">
        <f>'LOTE V_VI- Mat.Hidraulico'!I13*80%</f>
        <v>0</v>
      </c>
      <c r="J13" s="152">
        <f t="shared" si="0"/>
        <v>116</v>
      </c>
      <c r="K13" s="123">
        <v>220</v>
      </c>
      <c r="L13" s="124">
        <f>TRUNC(K13+K13*$L$5,2)</f>
        <v>270.64</v>
      </c>
      <c r="M13" s="173">
        <f t="shared" si="1"/>
        <v>31394.24</v>
      </c>
      <c r="O13" s="126">
        <f t="shared" si="2"/>
        <v>21651.2</v>
      </c>
      <c r="P13" s="126">
        <f t="shared" si="3"/>
        <v>6495.36</v>
      </c>
      <c r="Q13" s="126">
        <f t="shared" si="4"/>
        <v>0</v>
      </c>
      <c r="R13" s="126">
        <f t="shared" si="5"/>
        <v>3247.68</v>
      </c>
      <c r="S13" s="126">
        <f t="shared" si="6"/>
        <v>0</v>
      </c>
      <c r="T13" s="135">
        <f t="shared" si="7"/>
        <v>31394.24</v>
      </c>
    </row>
    <row r="14" s="136" customFormat="1" ht="15.75" spans="2:20">
      <c r="B14" s="154">
        <v>7</v>
      </c>
      <c r="C14" s="155" t="s">
        <v>238</v>
      </c>
      <c r="D14" s="152" t="s">
        <v>50</v>
      </c>
      <c r="E14" s="152">
        <f>'LOTE V_VI- Mat.Hidraulico'!E14*80%</f>
        <v>32</v>
      </c>
      <c r="F14" s="152">
        <f>'LOTE V_VI- Mat.Hidraulico'!F14*80%</f>
        <v>32</v>
      </c>
      <c r="G14" s="152">
        <f>'LOTE V_VI- Mat.Hidraulico'!G14*80%</f>
        <v>0</v>
      </c>
      <c r="H14" s="152">
        <f>'LOTE V_VI- Mat.Hidraulico'!H14*80%</f>
        <v>12</v>
      </c>
      <c r="I14" s="152">
        <f>'LOTE V_VI- Mat.Hidraulico'!I14*80%</f>
        <v>0</v>
      </c>
      <c r="J14" s="152">
        <f t="shared" si="0"/>
        <v>76</v>
      </c>
      <c r="K14" s="123">
        <v>32.5</v>
      </c>
      <c r="L14" s="124">
        <f>TRUNC(K14+K14*$L$5,2)</f>
        <v>39.98</v>
      </c>
      <c r="M14" s="173">
        <f t="shared" si="1"/>
        <v>3038.48</v>
      </c>
      <c r="O14" s="126">
        <f t="shared" si="2"/>
        <v>1279.36</v>
      </c>
      <c r="P14" s="126">
        <f t="shared" si="3"/>
        <v>1279.36</v>
      </c>
      <c r="Q14" s="126">
        <f t="shared" si="4"/>
        <v>0</v>
      </c>
      <c r="R14" s="126">
        <f t="shared" si="5"/>
        <v>479.76</v>
      </c>
      <c r="S14" s="126">
        <f t="shared" si="6"/>
        <v>0</v>
      </c>
      <c r="T14" s="135">
        <f t="shared" si="7"/>
        <v>3038.48</v>
      </c>
    </row>
    <row r="15" s="136" customFormat="1" ht="15.75" spans="2:20">
      <c r="B15" s="154">
        <v>8</v>
      </c>
      <c r="C15" s="155" t="s">
        <v>239</v>
      </c>
      <c r="D15" s="152" t="s">
        <v>50</v>
      </c>
      <c r="E15" s="152">
        <f>'LOTE V_VI- Mat.Hidraulico'!E15*80%</f>
        <v>32</v>
      </c>
      <c r="F15" s="152">
        <f>'LOTE V_VI- Mat.Hidraulico'!F15*80%</f>
        <v>32</v>
      </c>
      <c r="G15" s="152">
        <f>'LOTE V_VI- Mat.Hidraulico'!G15*80%</f>
        <v>0</v>
      </c>
      <c r="H15" s="152">
        <f>'LOTE V_VI- Mat.Hidraulico'!H15*80%</f>
        <v>12</v>
      </c>
      <c r="I15" s="152">
        <f>'LOTE V_VI- Mat.Hidraulico'!I15*80%</f>
        <v>0</v>
      </c>
      <c r="J15" s="152">
        <f t="shared" si="0"/>
        <v>76</v>
      </c>
      <c r="K15" s="123">
        <v>45.59</v>
      </c>
      <c r="L15" s="124">
        <f>TRUNC(K15+K15*$L$5,2)</f>
        <v>56.08</v>
      </c>
      <c r="M15" s="173">
        <f t="shared" si="1"/>
        <v>4262.08</v>
      </c>
      <c r="O15" s="126">
        <f t="shared" si="2"/>
        <v>1794.56</v>
      </c>
      <c r="P15" s="126">
        <f t="shared" si="3"/>
        <v>1794.56</v>
      </c>
      <c r="Q15" s="126">
        <f t="shared" si="4"/>
        <v>0</v>
      </c>
      <c r="R15" s="126">
        <f t="shared" si="5"/>
        <v>672.96</v>
      </c>
      <c r="S15" s="126">
        <f t="shared" si="6"/>
        <v>0</v>
      </c>
      <c r="T15" s="135">
        <f t="shared" si="7"/>
        <v>4262.08</v>
      </c>
    </row>
    <row r="16" s="136" customFormat="1" ht="31.5" spans="2:20">
      <c r="B16" s="154">
        <v>9</v>
      </c>
      <c r="C16" s="155" t="s">
        <v>240</v>
      </c>
      <c r="D16" s="152" t="s">
        <v>50</v>
      </c>
      <c r="E16" s="152">
        <f>'LOTE V_VI- Mat.Hidraulico'!E16*80%</f>
        <v>32</v>
      </c>
      <c r="F16" s="152">
        <f>'LOTE V_VI- Mat.Hidraulico'!F16*80%</f>
        <v>0</v>
      </c>
      <c r="G16" s="152">
        <f>'LOTE V_VI- Mat.Hidraulico'!G16*80%</f>
        <v>0</v>
      </c>
      <c r="H16" s="152">
        <f>'LOTE V_VI- Mat.Hidraulico'!H16*80%</f>
        <v>0</v>
      </c>
      <c r="I16" s="152">
        <f>'LOTE V_VI- Mat.Hidraulico'!I16*80%</f>
        <v>0</v>
      </c>
      <c r="J16" s="152">
        <f t="shared" si="0"/>
        <v>32</v>
      </c>
      <c r="K16" s="123">
        <v>4.49</v>
      </c>
      <c r="L16" s="124">
        <f>TRUNC(K16+K16*$L$5,2)</f>
        <v>5.52</v>
      </c>
      <c r="M16" s="173">
        <f t="shared" si="1"/>
        <v>176.64</v>
      </c>
      <c r="O16" s="126">
        <f t="shared" si="2"/>
        <v>176.64</v>
      </c>
      <c r="P16" s="126">
        <f t="shared" si="3"/>
        <v>0</v>
      </c>
      <c r="Q16" s="126">
        <f t="shared" si="4"/>
        <v>0</v>
      </c>
      <c r="R16" s="126">
        <f t="shared" si="5"/>
        <v>0</v>
      </c>
      <c r="S16" s="126">
        <f t="shared" si="6"/>
        <v>0</v>
      </c>
      <c r="T16" s="135">
        <f t="shared" si="7"/>
        <v>176.64</v>
      </c>
    </row>
    <row r="17" s="136" customFormat="1" ht="31.5" spans="2:20">
      <c r="B17" s="154">
        <v>10</v>
      </c>
      <c r="C17" s="155" t="s">
        <v>241</v>
      </c>
      <c r="D17" s="152" t="s">
        <v>50</v>
      </c>
      <c r="E17" s="152">
        <f>'LOTE V_VI- Mat.Hidraulico'!E17*80%</f>
        <v>32</v>
      </c>
      <c r="F17" s="152">
        <f>'LOTE V_VI- Mat.Hidraulico'!F17*80%</f>
        <v>0</v>
      </c>
      <c r="G17" s="152">
        <f>'LOTE V_VI- Mat.Hidraulico'!G17*80%</f>
        <v>0</v>
      </c>
      <c r="H17" s="152">
        <f>'LOTE V_VI- Mat.Hidraulico'!H17*80%</f>
        <v>0</v>
      </c>
      <c r="I17" s="152">
        <f>'LOTE V_VI- Mat.Hidraulico'!I17*80%</f>
        <v>0</v>
      </c>
      <c r="J17" s="152">
        <f t="shared" si="0"/>
        <v>32</v>
      </c>
      <c r="K17" s="123">
        <v>6.66</v>
      </c>
      <c r="L17" s="124">
        <f>TRUNC(K17+K17*$L$5,2)</f>
        <v>8.19</v>
      </c>
      <c r="M17" s="173">
        <f t="shared" si="1"/>
        <v>262.08</v>
      </c>
      <c r="O17" s="126">
        <f t="shared" si="2"/>
        <v>262.08</v>
      </c>
      <c r="P17" s="126">
        <f t="shared" si="3"/>
        <v>0</v>
      </c>
      <c r="Q17" s="126">
        <f t="shared" si="4"/>
        <v>0</v>
      </c>
      <c r="R17" s="126">
        <f t="shared" si="5"/>
        <v>0</v>
      </c>
      <c r="S17" s="126">
        <f t="shared" si="6"/>
        <v>0</v>
      </c>
      <c r="T17" s="135">
        <f t="shared" si="7"/>
        <v>262.08</v>
      </c>
    </row>
    <row r="18" s="136" customFormat="1" ht="15.75" spans="2:20">
      <c r="B18" s="154">
        <v>11</v>
      </c>
      <c r="C18" s="158" t="s">
        <v>242</v>
      </c>
      <c r="D18" s="152" t="s">
        <v>50</v>
      </c>
      <c r="E18" s="152">
        <f>'LOTE V_VI- Mat.Hidraulico'!E18*80%</f>
        <v>24</v>
      </c>
      <c r="F18" s="152">
        <f>'LOTE V_VI- Mat.Hidraulico'!F18*80%</f>
        <v>0</v>
      </c>
      <c r="G18" s="152">
        <f>'LOTE V_VI- Mat.Hidraulico'!G18*80%</f>
        <v>6.4</v>
      </c>
      <c r="H18" s="152">
        <f>'LOTE V_VI- Mat.Hidraulico'!H18*80%</f>
        <v>0</v>
      </c>
      <c r="I18" s="152">
        <f>'LOTE V_VI- Mat.Hidraulico'!I18*80%</f>
        <v>0</v>
      </c>
      <c r="J18" s="152">
        <f t="shared" si="0"/>
        <v>30.4</v>
      </c>
      <c r="K18" s="123">
        <v>147.98</v>
      </c>
      <c r="L18" s="124">
        <f>TRUNC(K18+K18*$L$5,2)</f>
        <v>182.04</v>
      </c>
      <c r="M18" s="173">
        <f t="shared" si="1"/>
        <v>5534.016</v>
      </c>
      <c r="O18" s="126">
        <f t="shared" si="2"/>
        <v>4368.96</v>
      </c>
      <c r="P18" s="126">
        <f t="shared" si="3"/>
        <v>0</v>
      </c>
      <c r="Q18" s="126">
        <f t="shared" si="4"/>
        <v>1165.056</v>
      </c>
      <c r="R18" s="126">
        <f t="shared" si="5"/>
        <v>0</v>
      </c>
      <c r="S18" s="126">
        <f t="shared" si="6"/>
        <v>0</v>
      </c>
      <c r="T18" s="135">
        <f t="shared" si="7"/>
        <v>5534.016</v>
      </c>
    </row>
    <row r="19" s="136" customFormat="1" ht="15.75" spans="2:20">
      <c r="B19" s="154">
        <v>12</v>
      </c>
      <c r="C19" s="155" t="s">
        <v>243</v>
      </c>
      <c r="D19" s="152" t="s">
        <v>50</v>
      </c>
      <c r="E19" s="152">
        <f>'LOTE V_VI- Mat.Hidraulico'!E19*80%</f>
        <v>20</v>
      </c>
      <c r="F19" s="152">
        <f>'LOTE V_VI- Mat.Hidraulico'!F19*80%</f>
        <v>0</v>
      </c>
      <c r="G19" s="152">
        <f>'LOTE V_VI- Mat.Hidraulico'!G19*80%</f>
        <v>0</v>
      </c>
      <c r="H19" s="152">
        <f>'LOTE V_VI- Mat.Hidraulico'!H19*80%</f>
        <v>0</v>
      </c>
      <c r="I19" s="152">
        <f>'LOTE V_VI- Mat.Hidraulico'!I19*80%</f>
        <v>0</v>
      </c>
      <c r="J19" s="152">
        <f t="shared" si="0"/>
        <v>20</v>
      </c>
      <c r="K19" s="123">
        <v>338.46</v>
      </c>
      <c r="L19" s="124">
        <f>TRUNC(K19+K19*$L$5,2)</f>
        <v>416.37</v>
      </c>
      <c r="M19" s="173">
        <f t="shared" si="1"/>
        <v>8327.4</v>
      </c>
      <c r="O19" s="126">
        <f t="shared" si="2"/>
        <v>8327.4</v>
      </c>
      <c r="P19" s="126">
        <f t="shared" si="3"/>
        <v>0</v>
      </c>
      <c r="Q19" s="126">
        <f t="shared" si="4"/>
        <v>0</v>
      </c>
      <c r="R19" s="126">
        <f t="shared" si="5"/>
        <v>0</v>
      </c>
      <c r="S19" s="126">
        <f t="shared" si="6"/>
        <v>0</v>
      </c>
      <c r="T19" s="135">
        <f t="shared" si="7"/>
        <v>8327.4</v>
      </c>
    </row>
    <row r="20" s="136" customFormat="1" ht="15.75" spans="2:20">
      <c r="B20" s="154">
        <v>13</v>
      </c>
      <c r="C20" s="155" t="s">
        <v>244</v>
      </c>
      <c r="D20" s="152" t="s">
        <v>50</v>
      </c>
      <c r="E20" s="152">
        <f>'LOTE V_VI- Mat.Hidraulico'!E20*80%</f>
        <v>20</v>
      </c>
      <c r="F20" s="152">
        <f>'LOTE V_VI- Mat.Hidraulico'!F20*80%</f>
        <v>0</v>
      </c>
      <c r="G20" s="152">
        <f>'LOTE V_VI- Mat.Hidraulico'!G20*80%</f>
        <v>0</v>
      </c>
      <c r="H20" s="152">
        <f>'LOTE V_VI- Mat.Hidraulico'!H20*80%</f>
        <v>0</v>
      </c>
      <c r="I20" s="152">
        <f>'LOTE V_VI- Mat.Hidraulico'!I20*80%</f>
        <v>0</v>
      </c>
      <c r="J20" s="152">
        <f t="shared" si="0"/>
        <v>20</v>
      </c>
      <c r="K20" s="123">
        <v>573.63</v>
      </c>
      <c r="L20" s="124">
        <f>TRUNC(K20+K20*$L$5,2)</f>
        <v>705.67</v>
      </c>
      <c r="M20" s="173">
        <f t="shared" si="1"/>
        <v>14113.4</v>
      </c>
      <c r="O20" s="126">
        <f t="shared" si="2"/>
        <v>14113.4</v>
      </c>
      <c r="P20" s="126">
        <f t="shared" si="3"/>
        <v>0</v>
      </c>
      <c r="Q20" s="126">
        <f t="shared" si="4"/>
        <v>0</v>
      </c>
      <c r="R20" s="126">
        <f t="shared" si="5"/>
        <v>0</v>
      </c>
      <c r="S20" s="126">
        <f t="shared" si="6"/>
        <v>0</v>
      </c>
      <c r="T20" s="135">
        <f t="shared" si="7"/>
        <v>14113.4</v>
      </c>
    </row>
    <row r="21" s="136" customFormat="1" ht="63" spans="2:20">
      <c r="B21" s="154">
        <v>14</v>
      </c>
      <c r="C21" s="155" t="s">
        <v>245</v>
      </c>
      <c r="D21" s="152" t="s">
        <v>50</v>
      </c>
      <c r="E21" s="152">
        <f>'LOTE V_VI- Mat.Hidraulico'!E21*80%</f>
        <v>80</v>
      </c>
      <c r="F21" s="152">
        <f>'LOTE V_VI- Mat.Hidraulico'!F21*80%</f>
        <v>24</v>
      </c>
      <c r="G21" s="152">
        <f>'LOTE V_VI- Mat.Hidraulico'!G21*80%</f>
        <v>0</v>
      </c>
      <c r="H21" s="152">
        <f>'LOTE V_VI- Mat.Hidraulico'!H21*80%</f>
        <v>12</v>
      </c>
      <c r="I21" s="152">
        <f>'LOTE V_VI- Mat.Hidraulico'!I21*80%</f>
        <v>0</v>
      </c>
      <c r="J21" s="152">
        <f t="shared" si="0"/>
        <v>116</v>
      </c>
      <c r="K21" s="123">
        <v>23.56</v>
      </c>
      <c r="L21" s="124">
        <f>TRUNC(K21+K21*$L$5,2)</f>
        <v>28.98</v>
      </c>
      <c r="M21" s="173">
        <f t="shared" si="1"/>
        <v>3361.68</v>
      </c>
      <c r="O21" s="126">
        <f t="shared" si="2"/>
        <v>2318.4</v>
      </c>
      <c r="P21" s="126">
        <f t="shared" si="3"/>
        <v>695.52</v>
      </c>
      <c r="Q21" s="126">
        <f t="shared" si="4"/>
        <v>0</v>
      </c>
      <c r="R21" s="126">
        <f t="shared" si="5"/>
        <v>347.76</v>
      </c>
      <c r="S21" s="126">
        <f t="shared" si="6"/>
        <v>0</v>
      </c>
      <c r="T21" s="135">
        <f t="shared" si="7"/>
        <v>3361.68</v>
      </c>
    </row>
    <row r="22" s="136" customFormat="1" ht="15.75" spans="2:20">
      <c r="B22" s="154">
        <v>15</v>
      </c>
      <c r="C22" s="155" t="s">
        <v>246</v>
      </c>
      <c r="D22" s="152" t="s">
        <v>50</v>
      </c>
      <c r="E22" s="152">
        <f>'LOTE V_VI- Mat.Hidraulico'!E22*80%</f>
        <v>80</v>
      </c>
      <c r="F22" s="152">
        <f>'LOTE V_VI- Mat.Hidraulico'!F22*80%</f>
        <v>64</v>
      </c>
      <c r="G22" s="152">
        <f>'LOTE V_VI- Mat.Hidraulico'!G22*80%</f>
        <v>0</v>
      </c>
      <c r="H22" s="152">
        <f>'LOTE V_VI- Mat.Hidraulico'!H22*80%</f>
        <v>24</v>
      </c>
      <c r="I22" s="152">
        <f>'LOTE V_VI- Mat.Hidraulico'!I22*80%</f>
        <v>0</v>
      </c>
      <c r="J22" s="152">
        <f t="shared" si="0"/>
        <v>168</v>
      </c>
      <c r="K22" s="123">
        <v>3.15</v>
      </c>
      <c r="L22" s="124">
        <f>TRUNC(K22+K22*$L$5,2)</f>
        <v>3.87</v>
      </c>
      <c r="M22" s="173">
        <f t="shared" si="1"/>
        <v>650.16</v>
      </c>
      <c r="O22" s="126">
        <f t="shared" si="2"/>
        <v>309.6</v>
      </c>
      <c r="P22" s="126">
        <f t="shared" si="3"/>
        <v>247.68</v>
      </c>
      <c r="Q22" s="126">
        <f t="shared" si="4"/>
        <v>0</v>
      </c>
      <c r="R22" s="126">
        <f t="shared" si="5"/>
        <v>92.88</v>
      </c>
      <c r="S22" s="126">
        <f t="shared" si="6"/>
        <v>0</v>
      </c>
      <c r="T22" s="135">
        <f t="shared" si="7"/>
        <v>650.16</v>
      </c>
    </row>
    <row r="23" s="136" customFormat="1" ht="31.5" spans="2:20">
      <c r="B23" s="154">
        <v>16</v>
      </c>
      <c r="C23" s="155" t="s">
        <v>247</v>
      </c>
      <c r="D23" s="152" t="s">
        <v>50</v>
      </c>
      <c r="E23" s="152">
        <f>'LOTE V_VI- Mat.Hidraulico'!E23*80%</f>
        <v>80</v>
      </c>
      <c r="F23" s="152">
        <f>'LOTE V_VI- Mat.Hidraulico'!F23*80%</f>
        <v>0</v>
      </c>
      <c r="G23" s="152">
        <f>'LOTE V_VI- Mat.Hidraulico'!G23*80%</f>
        <v>0</v>
      </c>
      <c r="H23" s="152">
        <f>'LOTE V_VI- Mat.Hidraulico'!H23*80%</f>
        <v>0</v>
      </c>
      <c r="I23" s="152">
        <f>'LOTE V_VI- Mat.Hidraulico'!I23*80%</f>
        <v>0</v>
      </c>
      <c r="J23" s="152">
        <f t="shared" si="0"/>
        <v>80</v>
      </c>
      <c r="K23" s="123">
        <v>28.33</v>
      </c>
      <c r="L23" s="124">
        <f>TRUNC(K23+K23*$L$5,2)</f>
        <v>34.85</v>
      </c>
      <c r="M23" s="173">
        <f t="shared" si="1"/>
        <v>2788</v>
      </c>
      <c r="O23" s="126">
        <f t="shared" si="2"/>
        <v>2788</v>
      </c>
      <c r="P23" s="126">
        <f t="shared" si="3"/>
        <v>0</v>
      </c>
      <c r="Q23" s="126">
        <f t="shared" si="4"/>
        <v>0</v>
      </c>
      <c r="R23" s="126">
        <f t="shared" si="5"/>
        <v>0</v>
      </c>
      <c r="S23" s="126">
        <f t="shared" si="6"/>
        <v>0</v>
      </c>
      <c r="T23" s="135">
        <f t="shared" si="7"/>
        <v>2788</v>
      </c>
    </row>
    <row r="24" s="136" customFormat="1" ht="15.75" spans="2:20">
      <c r="B24" s="154">
        <v>17</v>
      </c>
      <c r="C24" s="155" t="s">
        <v>248</v>
      </c>
      <c r="D24" s="152" t="s">
        <v>50</v>
      </c>
      <c r="E24" s="152">
        <f>'LOTE V_VI- Mat.Hidraulico'!E24*80%</f>
        <v>80</v>
      </c>
      <c r="F24" s="152">
        <f>'LOTE V_VI- Mat.Hidraulico'!F24*80%</f>
        <v>0</v>
      </c>
      <c r="G24" s="152">
        <f>'LOTE V_VI- Mat.Hidraulico'!G24*80%</f>
        <v>0</v>
      </c>
      <c r="H24" s="152">
        <f>'LOTE V_VI- Mat.Hidraulico'!H24*80%</f>
        <v>0</v>
      </c>
      <c r="I24" s="152">
        <f>'LOTE V_VI- Mat.Hidraulico'!I24*80%</f>
        <v>0</v>
      </c>
      <c r="J24" s="152">
        <f t="shared" si="0"/>
        <v>80</v>
      </c>
      <c r="K24" s="123">
        <v>2.28</v>
      </c>
      <c r="L24" s="124">
        <f>TRUNC(K24+K24*$L$5,2)</f>
        <v>2.8</v>
      </c>
      <c r="M24" s="173">
        <f t="shared" si="1"/>
        <v>224</v>
      </c>
      <c r="O24" s="126">
        <f t="shared" si="2"/>
        <v>224</v>
      </c>
      <c r="P24" s="126">
        <f t="shared" si="3"/>
        <v>0</v>
      </c>
      <c r="Q24" s="126">
        <f t="shared" si="4"/>
        <v>0</v>
      </c>
      <c r="R24" s="126">
        <f t="shared" si="5"/>
        <v>0</v>
      </c>
      <c r="S24" s="126">
        <f t="shared" si="6"/>
        <v>0</v>
      </c>
      <c r="T24" s="135">
        <f t="shared" si="7"/>
        <v>224</v>
      </c>
    </row>
    <row r="25" s="136" customFormat="1" ht="15.75" spans="2:20">
      <c r="B25" s="154">
        <v>18</v>
      </c>
      <c r="C25" s="155" t="s">
        <v>249</v>
      </c>
      <c r="D25" s="152" t="s">
        <v>50</v>
      </c>
      <c r="E25" s="152">
        <f>'LOTE V_VI- Mat.Hidraulico'!E25*80%</f>
        <v>80</v>
      </c>
      <c r="F25" s="152">
        <f>'LOTE V_VI- Mat.Hidraulico'!F25*80%</f>
        <v>0</v>
      </c>
      <c r="G25" s="152">
        <f>'LOTE V_VI- Mat.Hidraulico'!G25*80%</f>
        <v>0</v>
      </c>
      <c r="H25" s="152">
        <f>'LOTE V_VI- Mat.Hidraulico'!H25*80%</f>
        <v>0</v>
      </c>
      <c r="I25" s="152">
        <f>'LOTE V_VI- Mat.Hidraulico'!I25*80%</f>
        <v>0</v>
      </c>
      <c r="J25" s="152">
        <f t="shared" si="0"/>
        <v>80</v>
      </c>
      <c r="K25" s="123">
        <v>3.92</v>
      </c>
      <c r="L25" s="124">
        <f>TRUNC(K25+K25*$L$5,2)</f>
        <v>4.82</v>
      </c>
      <c r="M25" s="173">
        <f t="shared" si="1"/>
        <v>385.6</v>
      </c>
      <c r="O25" s="126">
        <f t="shared" si="2"/>
        <v>385.6</v>
      </c>
      <c r="P25" s="126">
        <f t="shared" si="3"/>
        <v>0</v>
      </c>
      <c r="Q25" s="126">
        <f t="shared" si="4"/>
        <v>0</v>
      </c>
      <c r="R25" s="126">
        <f t="shared" si="5"/>
        <v>0</v>
      </c>
      <c r="S25" s="126">
        <f t="shared" si="6"/>
        <v>0</v>
      </c>
      <c r="T25" s="135">
        <f t="shared" si="7"/>
        <v>385.6</v>
      </c>
    </row>
    <row r="26" s="136" customFormat="1" ht="31.5" spans="2:20">
      <c r="B26" s="154">
        <v>19</v>
      </c>
      <c r="C26" s="155" t="s">
        <v>250</v>
      </c>
      <c r="D26" s="152" t="s">
        <v>50</v>
      </c>
      <c r="E26" s="152">
        <f>'LOTE V_VI- Mat.Hidraulico'!E26*80%</f>
        <v>80</v>
      </c>
      <c r="F26" s="152">
        <f>'LOTE V_VI- Mat.Hidraulico'!F26*80%</f>
        <v>0</v>
      </c>
      <c r="G26" s="152">
        <f>'LOTE V_VI- Mat.Hidraulico'!G26*80%</f>
        <v>0</v>
      </c>
      <c r="H26" s="152">
        <f>'LOTE V_VI- Mat.Hidraulico'!H26*80%</f>
        <v>0</v>
      </c>
      <c r="I26" s="152">
        <f>'LOTE V_VI- Mat.Hidraulico'!I26*80%</f>
        <v>0</v>
      </c>
      <c r="J26" s="152">
        <f t="shared" si="0"/>
        <v>80</v>
      </c>
      <c r="K26" s="123">
        <v>16.48</v>
      </c>
      <c r="L26" s="124">
        <f>TRUNC(K26+K26*$L$5,2)</f>
        <v>20.27</v>
      </c>
      <c r="M26" s="173">
        <f t="shared" si="1"/>
        <v>1621.6</v>
      </c>
      <c r="O26" s="126">
        <f t="shared" si="2"/>
        <v>1621.6</v>
      </c>
      <c r="P26" s="126">
        <f t="shared" si="3"/>
        <v>0</v>
      </c>
      <c r="Q26" s="126">
        <f t="shared" si="4"/>
        <v>0</v>
      </c>
      <c r="R26" s="126">
        <f t="shared" si="5"/>
        <v>0</v>
      </c>
      <c r="S26" s="126">
        <f t="shared" si="6"/>
        <v>0</v>
      </c>
      <c r="T26" s="135">
        <f t="shared" si="7"/>
        <v>1621.6</v>
      </c>
    </row>
    <row r="27" s="136" customFormat="1" ht="15.75" spans="2:20">
      <c r="B27" s="154">
        <v>20</v>
      </c>
      <c r="C27" s="155" t="s">
        <v>251</v>
      </c>
      <c r="D27" s="152" t="s">
        <v>50</v>
      </c>
      <c r="E27" s="152">
        <f>'LOTE V_VI- Mat.Hidraulico'!E27*80%</f>
        <v>80</v>
      </c>
      <c r="F27" s="152">
        <f>'LOTE V_VI- Mat.Hidraulico'!F27*80%</f>
        <v>0</v>
      </c>
      <c r="G27" s="152">
        <f>'LOTE V_VI- Mat.Hidraulico'!G27*80%</f>
        <v>0</v>
      </c>
      <c r="H27" s="152">
        <f>'LOTE V_VI- Mat.Hidraulico'!H27*80%</f>
        <v>0</v>
      </c>
      <c r="I27" s="152">
        <f>'LOTE V_VI- Mat.Hidraulico'!I27*80%</f>
        <v>0</v>
      </c>
      <c r="J27" s="152">
        <f t="shared" si="0"/>
        <v>80</v>
      </c>
      <c r="K27" s="123">
        <v>60</v>
      </c>
      <c r="L27" s="124">
        <f>TRUNC(K27+K27*$L$5,2)</f>
        <v>73.81</v>
      </c>
      <c r="M27" s="173">
        <f t="shared" si="1"/>
        <v>5904.8</v>
      </c>
      <c r="O27" s="126">
        <f t="shared" si="2"/>
        <v>5904.8</v>
      </c>
      <c r="P27" s="126">
        <f t="shared" si="3"/>
        <v>0</v>
      </c>
      <c r="Q27" s="126">
        <f t="shared" si="4"/>
        <v>0</v>
      </c>
      <c r="R27" s="126">
        <f t="shared" si="5"/>
        <v>0</v>
      </c>
      <c r="S27" s="126">
        <f t="shared" si="6"/>
        <v>0</v>
      </c>
      <c r="T27" s="135">
        <f t="shared" si="7"/>
        <v>5904.8</v>
      </c>
    </row>
    <row r="28" s="136" customFormat="1" ht="15.75" spans="2:20">
      <c r="B28" s="154">
        <v>21</v>
      </c>
      <c r="C28" s="155" t="s">
        <v>252</v>
      </c>
      <c r="D28" s="152" t="s">
        <v>50</v>
      </c>
      <c r="E28" s="152">
        <f>'LOTE V_VI- Mat.Hidraulico'!E28*80%</f>
        <v>80</v>
      </c>
      <c r="F28" s="152">
        <f>'LOTE V_VI- Mat.Hidraulico'!F28*80%</f>
        <v>0</v>
      </c>
      <c r="G28" s="152">
        <f>'LOTE V_VI- Mat.Hidraulico'!G28*80%</f>
        <v>0</v>
      </c>
      <c r="H28" s="152">
        <f>'LOTE V_VI- Mat.Hidraulico'!H28*80%</f>
        <v>0</v>
      </c>
      <c r="I28" s="152">
        <f>'LOTE V_VI- Mat.Hidraulico'!I28*80%</f>
        <v>0</v>
      </c>
      <c r="J28" s="152">
        <f t="shared" si="0"/>
        <v>80</v>
      </c>
      <c r="K28" s="123">
        <v>5.01</v>
      </c>
      <c r="L28" s="124">
        <f>TRUNC(K28+K28*$L$5,2)</f>
        <v>6.16</v>
      </c>
      <c r="M28" s="173">
        <f t="shared" si="1"/>
        <v>492.8</v>
      </c>
      <c r="O28" s="126">
        <f t="shared" si="2"/>
        <v>492.8</v>
      </c>
      <c r="P28" s="126">
        <f t="shared" si="3"/>
        <v>0</v>
      </c>
      <c r="Q28" s="126">
        <f t="shared" si="4"/>
        <v>0</v>
      </c>
      <c r="R28" s="126">
        <f t="shared" si="5"/>
        <v>0</v>
      </c>
      <c r="S28" s="126">
        <f t="shared" si="6"/>
        <v>0</v>
      </c>
      <c r="T28" s="135">
        <f t="shared" si="7"/>
        <v>492.8</v>
      </c>
    </row>
    <row r="29" s="136" customFormat="1" ht="15.75" spans="2:20">
      <c r="B29" s="154">
        <v>22</v>
      </c>
      <c r="C29" s="155" t="s">
        <v>253</v>
      </c>
      <c r="D29" s="152" t="s">
        <v>50</v>
      </c>
      <c r="E29" s="152">
        <f>'LOTE V_VI- Mat.Hidraulico'!E29*80%</f>
        <v>80</v>
      </c>
      <c r="F29" s="152">
        <f>'LOTE V_VI- Mat.Hidraulico'!F29*80%</f>
        <v>0</v>
      </c>
      <c r="G29" s="152">
        <f>'LOTE V_VI- Mat.Hidraulico'!G29*80%</f>
        <v>0</v>
      </c>
      <c r="H29" s="152">
        <f>'LOTE V_VI- Mat.Hidraulico'!H29*80%</f>
        <v>0</v>
      </c>
      <c r="I29" s="152">
        <f>'LOTE V_VI- Mat.Hidraulico'!I29*80%</f>
        <v>0</v>
      </c>
      <c r="J29" s="152">
        <f t="shared" si="0"/>
        <v>80</v>
      </c>
      <c r="K29" s="123">
        <v>7.07</v>
      </c>
      <c r="L29" s="124">
        <f>TRUNC(K29+K29*$L$5,2)</f>
        <v>8.69</v>
      </c>
      <c r="M29" s="173">
        <f t="shared" si="1"/>
        <v>695.2</v>
      </c>
      <c r="O29" s="126">
        <f t="shared" si="2"/>
        <v>695.2</v>
      </c>
      <c r="P29" s="126">
        <f t="shared" si="3"/>
        <v>0</v>
      </c>
      <c r="Q29" s="126">
        <f t="shared" si="4"/>
        <v>0</v>
      </c>
      <c r="R29" s="126">
        <f t="shared" si="5"/>
        <v>0</v>
      </c>
      <c r="S29" s="126">
        <f t="shared" si="6"/>
        <v>0</v>
      </c>
      <c r="T29" s="135">
        <f t="shared" si="7"/>
        <v>695.2</v>
      </c>
    </row>
    <row r="30" s="136" customFormat="1" ht="15.75" spans="2:20">
      <c r="B30" s="154">
        <v>23</v>
      </c>
      <c r="C30" s="155" t="s">
        <v>254</v>
      </c>
      <c r="D30" s="152" t="s">
        <v>50</v>
      </c>
      <c r="E30" s="152">
        <f>'LOTE V_VI- Mat.Hidraulico'!E30*80%</f>
        <v>80</v>
      </c>
      <c r="F30" s="152">
        <f>'LOTE V_VI- Mat.Hidraulico'!F30*80%</f>
        <v>64</v>
      </c>
      <c r="G30" s="152">
        <f>'LOTE V_VI- Mat.Hidraulico'!G30*80%</f>
        <v>0</v>
      </c>
      <c r="H30" s="152">
        <f>'LOTE V_VI- Mat.Hidraulico'!H30*80%</f>
        <v>24</v>
      </c>
      <c r="I30" s="152">
        <f>'LOTE V_VI- Mat.Hidraulico'!I30*80%</f>
        <v>0</v>
      </c>
      <c r="J30" s="152">
        <f t="shared" si="0"/>
        <v>168</v>
      </c>
      <c r="K30" s="123">
        <v>2.99</v>
      </c>
      <c r="L30" s="124">
        <f>TRUNC(K30+K30*$L$5,2)</f>
        <v>3.67</v>
      </c>
      <c r="M30" s="173">
        <f t="shared" si="1"/>
        <v>616.56</v>
      </c>
      <c r="O30" s="126">
        <f t="shared" si="2"/>
        <v>293.6</v>
      </c>
      <c r="P30" s="126">
        <f t="shared" si="3"/>
        <v>234.88</v>
      </c>
      <c r="Q30" s="126">
        <f t="shared" si="4"/>
        <v>0</v>
      </c>
      <c r="R30" s="126">
        <f t="shared" si="5"/>
        <v>88.08</v>
      </c>
      <c r="S30" s="126">
        <f t="shared" si="6"/>
        <v>0</v>
      </c>
      <c r="T30" s="135">
        <f t="shared" si="7"/>
        <v>616.56</v>
      </c>
    </row>
    <row r="31" s="136" customFormat="1" ht="15.75" spans="2:20">
      <c r="B31" s="154">
        <v>24</v>
      </c>
      <c r="C31" s="155" t="s">
        <v>255</v>
      </c>
      <c r="D31" s="152" t="s">
        <v>50</v>
      </c>
      <c r="E31" s="152">
        <f>'LOTE V_VI- Mat.Hidraulico'!E31*80%</f>
        <v>80</v>
      </c>
      <c r="F31" s="152">
        <f>'LOTE V_VI- Mat.Hidraulico'!F31*80%</f>
        <v>64</v>
      </c>
      <c r="G31" s="152">
        <f>'LOTE V_VI- Mat.Hidraulico'!G31*80%</f>
        <v>0</v>
      </c>
      <c r="H31" s="152">
        <f>'LOTE V_VI- Mat.Hidraulico'!H31*80%</f>
        <v>24</v>
      </c>
      <c r="I31" s="152">
        <f>'LOTE V_VI- Mat.Hidraulico'!I31*80%</f>
        <v>0</v>
      </c>
      <c r="J31" s="152">
        <f t="shared" si="0"/>
        <v>168</v>
      </c>
      <c r="K31" s="123">
        <v>2.81</v>
      </c>
      <c r="L31" s="124">
        <f>TRUNC(K31+K31*$L$5,2)</f>
        <v>3.45</v>
      </c>
      <c r="M31" s="173">
        <f t="shared" si="1"/>
        <v>579.6</v>
      </c>
      <c r="O31" s="126">
        <f t="shared" si="2"/>
        <v>276</v>
      </c>
      <c r="P31" s="126">
        <f t="shared" si="3"/>
        <v>220.8</v>
      </c>
      <c r="Q31" s="126">
        <f t="shared" si="4"/>
        <v>0</v>
      </c>
      <c r="R31" s="126">
        <f t="shared" si="5"/>
        <v>82.8</v>
      </c>
      <c r="S31" s="126">
        <f t="shared" si="6"/>
        <v>0</v>
      </c>
      <c r="T31" s="135">
        <f t="shared" si="7"/>
        <v>579.6</v>
      </c>
    </row>
    <row r="32" s="136" customFormat="1" ht="31.5" spans="2:20">
      <c r="B32" s="154">
        <v>25</v>
      </c>
      <c r="C32" s="155" t="s">
        <v>256</v>
      </c>
      <c r="D32" s="152" t="s">
        <v>50</v>
      </c>
      <c r="E32" s="152">
        <f>'LOTE V_VI- Mat.Hidraulico'!E32*80%</f>
        <v>80</v>
      </c>
      <c r="F32" s="152">
        <f>'LOTE V_VI- Mat.Hidraulico'!F32*80%</f>
        <v>64</v>
      </c>
      <c r="G32" s="152">
        <f>'LOTE V_VI- Mat.Hidraulico'!G32*80%</f>
        <v>0</v>
      </c>
      <c r="H32" s="152">
        <f>'LOTE V_VI- Mat.Hidraulico'!H32*80%</f>
        <v>40</v>
      </c>
      <c r="I32" s="152">
        <f>'LOTE V_VI- Mat.Hidraulico'!I32*80%</f>
        <v>0</v>
      </c>
      <c r="J32" s="152">
        <f t="shared" si="0"/>
        <v>184</v>
      </c>
      <c r="K32" s="123">
        <v>3.07</v>
      </c>
      <c r="L32" s="124">
        <f>TRUNC(K32+K32*$L$5,2)</f>
        <v>3.77</v>
      </c>
      <c r="M32" s="173">
        <f t="shared" si="1"/>
        <v>693.68</v>
      </c>
      <c r="O32" s="126">
        <f t="shared" si="2"/>
        <v>301.6</v>
      </c>
      <c r="P32" s="126">
        <f t="shared" si="3"/>
        <v>241.28</v>
      </c>
      <c r="Q32" s="126">
        <f t="shared" si="4"/>
        <v>0</v>
      </c>
      <c r="R32" s="126">
        <f t="shared" si="5"/>
        <v>150.8</v>
      </c>
      <c r="S32" s="126">
        <f t="shared" si="6"/>
        <v>0</v>
      </c>
      <c r="T32" s="135">
        <f t="shared" si="7"/>
        <v>693.68</v>
      </c>
    </row>
    <row r="33" s="136" customFormat="1" ht="15.75" spans="2:20">
      <c r="B33" s="154">
        <v>26</v>
      </c>
      <c r="C33" s="155" t="s">
        <v>257</v>
      </c>
      <c r="D33" s="152" t="s">
        <v>50</v>
      </c>
      <c r="E33" s="152">
        <f>'LOTE V_VI- Mat.Hidraulico'!E33*80%</f>
        <v>80</v>
      </c>
      <c r="F33" s="152">
        <f>'LOTE V_VI- Mat.Hidraulico'!F33*80%</f>
        <v>0</v>
      </c>
      <c r="G33" s="152">
        <f>'LOTE V_VI- Mat.Hidraulico'!G33*80%</f>
        <v>0</v>
      </c>
      <c r="H33" s="152">
        <f>'LOTE V_VI- Mat.Hidraulico'!H33*80%</f>
        <v>0</v>
      </c>
      <c r="I33" s="152">
        <f>'LOTE V_VI- Mat.Hidraulico'!I33*80%</f>
        <v>0</v>
      </c>
      <c r="J33" s="152">
        <f t="shared" si="0"/>
        <v>80</v>
      </c>
      <c r="K33" s="123">
        <v>23.78</v>
      </c>
      <c r="L33" s="124">
        <f>TRUNC(K33+K33*$L$5,2)</f>
        <v>29.25</v>
      </c>
      <c r="M33" s="173">
        <f t="shared" si="1"/>
        <v>2340</v>
      </c>
      <c r="O33" s="126">
        <f t="shared" si="2"/>
        <v>2340</v>
      </c>
      <c r="P33" s="126">
        <f t="shared" si="3"/>
        <v>0</v>
      </c>
      <c r="Q33" s="126">
        <f t="shared" si="4"/>
        <v>0</v>
      </c>
      <c r="R33" s="126">
        <f t="shared" si="5"/>
        <v>0</v>
      </c>
      <c r="S33" s="126">
        <f t="shared" si="6"/>
        <v>0</v>
      </c>
      <c r="T33" s="135">
        <f t="shared" si="7"/>
        <v>2340</v>
      </c>
    </row>
    <row r="34" s="136" customFormat="1" ht="15.75" spans="2:20">
      <c r="B34" s="154">
        <v>27</v>
      </c>
      <c r="C34" s="156" t="s">
        <v>258</v>
      </c>
      <c r="D34" s="152" t="s">
        <v>50</v>
      </c>
      <c r="E34" s="152">
        <f>'LOTE V_VI- Mat.Hidraulico'!E34*80%</f>
        <v>64</v>
      </c>
      <c r="F34" s="152">
        <f>'LOTE V_VI- Mat.Hidraulico'!F34*80%</f>
        <v>0</v>
      </c>
      <c r="G34" s="152">
        <f>'LOTE V_VI- Mat.Hidraulico'!G34*80%</f>
        <v>160</v>
      </c>
      <c r="H34" s="152">
        <f>'LOTE V_VI- Mat.Hidraulico'!H34*80%</f>
        <v>0</v>
      </c>
      <c r="I34" s="152">
        <f>'LOTE V_VI- Mat.Hidraulico'!I34*80%</f>
        <v>0</v>
      </c>
      <c r="J34" s="152">
        <f t="shared" si="0"/>
        <v>224</v>
      </c>
      <c r="K34" s="123">
        <v>61.69</v>
      </c>
      <c r="L34" s="124">
        <f>TRUNC(K34+K34*$L$5,2)</f>
        <v>75.89</v>
      </c>
      <c r="M34" s="173">
        <f t="shared" si="1"/>
        <v>16999.36</v>
      </c>
      <c r="O34" s="126">
        <f t="shared" si="2"/>
        <v>4856.96</v>
      </c>
      <c r="P34" s="126">
        <f t="shared" si="3"/>
        <v>0</v>
      </c>
      <c r="Q34" s="126">
        <f t="shared" si="4"/>
        <v>12142.4</v>
      </c>
      <c r="R34" s="126">
        <f t="shared" si="5"/>
        <v>0</v>
      </c>
      <c r="S34" s="126">
        <f t="shared" si="6"/>
        <v>0</v>
      </c>
      <c r="T34" s="135">
        <f t="shared" si="7"/>
        <v>16999.36</v>
      </c>
    </row>
    <row r="35" s="136" customFormat="1" ht="31.5" spans="2:20">
      <c r="B35" s="154">
        <v>28</v>
      </c>
      <c r="C35" s="156" t="s">
        <v>259</v>
      </c>
      <c r="D35" s="152" t="s">
        <v>50</v>
      </c>
      <c r="E35" s="152">
        <f>'LOTE V_VI- Mat.Hidraulico'!E35*80%</f>
        <v>64</v>
      </c>
      <c r="F35" s="152">
        <f>'LOTE V_VI- Mat.Hidraulico'!F35*80%</f>
        <v>0</v>
      </c>
      <c r="G35" s="152">
        <f>'LOTE V_VI- Mat.Hidraulico'!G35*80%</f>
        <v>160</v>
      </c>
      <c r="H35" s="152">
        <f>'LOTE V_VI- Mat.Hidraulico'!H35*80%</f>
        <v>0</v>
      </c>
      <c r="I35" s="152">
        <f>'LOTE V_VI- Mat.Hidraulico'!I35*80%</f>
        <v>0</v>
      </c>
      <c r="J35" s="152">
        <f t="shared" si="0"/>
        <v>224</v>
      </c>
      <c r="K35" s="123">
        <v>3.99</v>
      </c>
      <c r="L35" s="124">
        <f>TRUNC(K35+K35*$L$5,2)</f>
        <v>4.9</v>
      </c>
      <c r="M35" s="173">
        <f t="shared" si="1"/>
        <v>1097.6</v>
      </c>
      <c r="O35" s="126">
        <f t="shared" si="2"/>
        <v>313.6</v>
      </c>
      <c r="P35" s="126">
        <f t="shared" si="3"/>
        <v>0</v>
      </c>
      <c r="Q35" s="126">
        <f t="shared" si="4"/>
        <v>784</v>
      </c>
      <c r="R35" s="126">
        <f t="shared" si="5"/>
        <v>0</v>
      </c>
      <c r="S35" s="126">
        <f t="shared" si="6"/>
        <v>0</v>
      </c>
      <c r="T35" s="135">
        <f t="shared" si="7"/>
        <v>1097.6</v>
      </c>
    </row>
    <row r="36" s="136" customFormat="1" ht="31.5" spans="2:20">
      <c r="B36" s="154">
        <v>29</v>
      </c>
      <c r="C36" s="156" t="s">
        <v>260</v>
      </c>
      <c r="D36" s="152" t="s">
        <v>50</v>
      </c>
      <c r="E36" s="152">
        <f>'LOTE V_VI- Mat.Hidraulico'!E36*80%</f>
        <v>40</v>
      </c>
      <c r="F36" s="152">
        <f>'LOTE V_VI- Mat.Hidraulico'!F36*80%</f>
        <v>0</v>
      </c>
      <c r="G36" s="152">
        <f>'LOTE V_VI- Mat.Hidraulico'!G36*80%</f>
        <v>40</v>
      </c>
      <c r="H36" s="152">
        <f>'LOTE V_VI- Mat.Hidraulico'!H36*80%</f>
        <v>0</v>
      </c>
      <c r="I36" s="152">
        <f>'LOTE V_VI- Mat.Hidraulico'!I36*80%</f>
        <v>0</v>
      </c>
      <c r="J36" s="152">
        <f t="shared" si="0"/>
        <v>80</v>
      </c>
      <c r="K36" s="123">
        <v>1.9</v>
      </c>
      <c r="L36" s="124">
        <f>TRUNC(K36+K36*$L$5,2)</f>
        <v>2.33</v>
      </c>
      <c r="M36" s="173">
        <f t="shared" si="1"/>
        <v>186.4</v>
      </c>
      <c r="O36" s="126">
        <f t="shared" si="2"/>
        <v>93.2</v>
      </c>
      <c r="P36" s="126">
        <f t="shared" si="3"/>
        <v>0</v>
      </c>
      <c r="Q36" s="126">
        <f t="shared" si="4"/>
        <v>93.2</v>
      </c>
      <c r="R36" s="126">
        <f t="shared" si="5"/>
        <v>0</v>
      </c>
      <c r="S36" s="126">
        <f t="shared" si="6"/>
        <v>0</v>
      </c>
      <c r="T36" s="135">
        <f t="shared" si="7"/>
        <v>186.4</v>
      </c>
    </row>
    <row r="37" s="136" customFormat="1" ht="15.75" spans="2:20">
      <c r="B37" s="154">
        <v>30</v>
      </c>
      <c r="C37" s="155" t="s">
        <v>261</v>
      </c>
      <c r="D37" s="152" t="s">
        <v>50</v>
      </c>
      <c r="E37" s="152">
        <f>'LOTE V_VI- Mat.Hidraulico'!E37*80%</f>
        <v>80</v>
      </c>
      <c r="F37" s="152">
        <f>'LOTE V_VI- Mat.Hidraulico'!F37*80%</f>
        <v>16</v>
      </c>
      <c r="G37" s="152">
        <f>'LOTE V_VI- Mat.Hidraulico'!G37*80%</f>
        <v>0</v>
      </c>
      <c r="H37" s="152">
        <f>'LOTE V_VI- Mat.Hidraulico'!H37*80%</f>
        <v>12</v>
      </c>
      <c r="I37" s="152">
        <f>'LOTE V_VI- Mat.Hidraulico'!I37*80%</f>
        <v>0</v>
      </c>
      <c r="J37" s="152">
        <f t="shared" si="0"/>
        <v>108</v>
      </c>
      <c r="K37" s="123">
        <v>62.9</v>
      </c>
      <c r="L37" s="124">
        <f>TRUNC(K37+K37*$L$5,2)</f>
        <v>77.37</v>
      </c>
      <c r="M37" s="173">
        <f t="shared" si="1"/>
        <v>8355.96</v>
      </c>
      <c r="O37" s="126">
        <f t="shared" si="2"/>
        <v>6189.6</v>
      </c>
      <c r="P37" s="126">
        <f t="shared" si="3"/>
        <v>1237.92</v>
      </c>
      <c r="Q37" s="126">
        <f t="shared" si="4"/>
        <v>0</v>
      </c>
      <c r="R37" s="126">
        <f t="shared" si="5"/>
        <v>928.44</v>
      </c>
      <c r="S37" s="126">
        <f t="shared" si="6"/>
        <v>0</v>
      </c>
      <c r="T37" s="135">
        <f t="shared" si="7"/>
        <v>8355.96</v>
      </c>
    </row>
    <row r="38" s="136" customFormat="1" ht="31.5" spans="2:20">
      <c r="B38" s="154">
        <v>31</v>
      </c>
      <c r="C38" s="155" t="s">
        <v>262</v>
      </c>
      <c r="D38" s="152" t="s">
        <v>50</v>
      </c>
      <c r="E38" s="152">
        <f>'LOTE V_VI- Mat.Hidraulico'!E38*80%</f>
        <v>80</v>
      </c>
      <c r="F38" s="152">
        <f>'LOTE V_VI- Mat.Hidraulico'!F38*80%</f>
        <v>32</v>
      </c>
      <c r="G38" s="152">
        <f>'LOTE V_VI- Mat.Hidraulico'!G38*80%</f>
        <v>0</v>
      </c>
      <c r="H38" s="152">
        <f>'LOTE V_VI- Mat.Hidraulico'!H38*80%</f>
        <v>12</v>
      </c>
      <c r="I38" s="152">
        <f>'LOTE V_VI- Mat.Hidraulico'!I38*80%</f>
        <v>0</v>
      </c>
      <c r="J38" s="152">
        <f t="shared" si="0"/>
        <v>124</v>
      </c>
      <c r="K38" s="123">
        <v>89.95</v>
      </c>
      <c r="L38" s="124">
        <f>TRUNC(K38+K38*$L$5,2)</f>
        <v>110.65</v>
      </c>
      <c r="M38" s="173">
        <f t="shared" si="1"/>
        <v>13720.6</v>
      </c>
      <c r="O38" s="126">
        <f t="shared" si="2"/>
        <v>8852</v>
      </c>
      <c r="P38" s="126">
        <f t="shared" si="3"/>
        <v>3540.8</v>
      </c>
      <c r="Q38" s="126">
        <f t="shared" si="4"/>
        <v>0</v>
      </c>
      <c r="R38" s="126">
        <f t="shared" si="5"/>
        <v>1327.8</v>
      </c>
      <c r="S38" s="126">
        <f t="shared" si="6"/>
        <v>0</v>
      </c>
      <c r="T38" s="135">
        <f t="shared" si="7"/>
        <v>13720.6</v>
      </c>
    </row>
    <row r="39" s="136" customFormat="1" ht="31.5" spans="2:20">
      <c r="B39" s="154">
        <v>32</v>
      </c>
      <c r="C39" s="155" t="s">
        <v>263</v>
      </c>
      <c r="D39" s="152" t="s">
        <v>50</v>
      </c>
      <c r="E39" s="152">
        <f>'LOTE V_VI- Mat.Hidraulico'!E39*80%</f>
        <v>12</v>
      </c>
      <c r="F39" s="152">
        <f>'LOTE V_VI- Mat.Hidraulico'!F39*80%</f>
        <v>0</v>
      </c>
      <c r="G39" s="152">
        <f>'LOTE V_VI- Mat.Hidraulico'!G39*80%</f>
        <v>0</v>
      </c>
      <c r="H39" s="152">
        <f>'LOTE V_VI- Mat.Hidraulico'!H39*80%</f>
        <v>0</v>
      </c>
      <c r="I39" s="152">
        <f>'LOTE V_VI- Mat.Hidraulico'!I39*80%</f>
        <v>0</v>
      </c>
      <c r="J39" s="152">
        <f t="shared" si="0"/>
        <v>12</v>
      </c>
      <c r="K39" s="123">
        <v>77.66</v>
      </c>
      <c r="L39" s="124">
        <f>TRUNC(K39+K39*$L$5,2)</f>
        <v>95.53</v>
      </c>
      <c r="M39" s="173">
        <f t="shared" si="1"/>
        <v>1146.36</v>
      </c>
      <c r="O39" s="126">
        <f t="shared" si="2"/>
        <v>1146.36</v>
      </c>
      <c r="P39" s="126">
        <f t="shared" si="3"/>
        <v>0</v>
      </c>
      <c r="Q39" s="126">
        <f t="shared" si="4"/>
        <v>0</v>
      </c>
      <c r="R39" s="126">
        <f t="shared" si="5"/>
        <v>0</v>
      </c>
      <c r="S39" s="126">
        <f t="shared" si="6"/>
        <v>0</v>
      </c>
      <c r="T39" s="135">
        <f t="shared" si="7"/>
        <v>1146.36</v>
      </c>
    </row>
    <row r="40" s="136" customFormat="1" ht="15.75" spans="2:20">
      <c r="B40" s="154">
        <v>33</v>
      </c>
      <c r="C40" s="155" t="s">
        <v>264</v>
      </c>
      <c r="D40" s="152" t="s">
        <v>50</v>
      </c>
      <c r="E40" s="152">
        <f>'LOTE V_VI- Mat.Hidraulico'!E40*80%</f>
        <v>80</v>
      </c>
      <c r="F40" s="152">
        <f>'LOTE V_VI- Mat.Hidraulico'!F40*80%</f>
        <v>40</v>
      </c>
      <c r="G40" s="152">
        <f>'LOTE V_VI- Mat.Hidraulico'!G40*80%</f>
        <v>0</v>
      </c>
      <c r="H40" s="152">
        <f>'LOTE V_VI- Mat.Hidraulico'!H40*80%</f>
        <v>20</v>
      </c>
      <c r="I40" s="152">
        <f>'LOTE V_VI- Mat.Hidraulico'!I40*80%</f>
        <v>0</v>
      </c>
      <c r="J40" s="152">
        <f t="shared" si="0"/>
        <v>140</v>
      </c>
      <c r="K40" s="123">
        <v>8.22</v>
      </c>
      <c r="L40" s="124">
        <f>TRUNC(K40+K40*$L$5,2)</f>
        <v>10.11</v>
      </c>
      <c r="M40" s="173">
        <f t="shared" si="1"/>
        <v>1415.4</v>
      </c>
      <c r="O40" s="126">
        <f t="shared" si="2"/>
        <v>808.8</v>
      </c>
      <c r="P40" s="126">
        <f t="shared" si="3"/>
        <v>404.4</v>
      </c>
      <c r="Q40" s="126">
        <f t="shared" si="4"/>
        <v>0</v>
      </c>
      <c r="R40" s="126">
        <f t="shared" si="5"/>
        <v>202.2</v>
      </c>
      <c r="S40" s="126">
        <f t="shared" si="6"/>
        <v>0</v>
      </c>
      <c r="T40" s="135">
        <f t="shared" si="7"/>
        <v>1415.4</v>
      </c>
    </row>
    <row r="41" s="136" customFormat="1" ht="15.75" spans="2:20">
      <c r="B41" s="154">
        <v>34</v>
      </c>
      <c r="C41" s="155" t="s">
        <v>265</v>
      </c>
      <c r="D41" s="152" t="s">
        <v>50</v>
      </c>
      <c r="E41" s="152">
        <f>'LOTE V_VI- Mat.Hidraulico'!E41*80%</f>
        <v>80</v>
      </c>
      <c r="F41" s="152">
        <f>'LOTE V_VI- Mat.Hidraulico'!F41*80%</f>
        <v>40</v>
      </c>
      <c r="G41" s="152">
        <f>'LOTE V_VI- Mat.Hidraulico'!G41*80%</f>
        <v>0</v>
      </c>
      <c r="H41" s="152">
        <f>'LOTE V_VI- Mat.Hidraulico'!H41*80%</f>
        <v>20</v>
      </c>
      <c r="I41" s="152">
        <f>'LOTE V_VI- Mat.Hidraulico'!I41*80%</f>
        <v>0</v>
      </c>
      <c r="J41" s="152">
        <f t="shared" si="0"/>
        <v>140</v>
      </c>
      <c r="K41" s="123">
        <v>16.73</v>
      </c>
      <c r="L41" s="124">
        <f>TRUNC(K41+K41*$L$5,2)</f>
        <v>20.58</v>
      </c>
      <c r="M41" s="173">
        <f t="shared" si="1"/>
        <v>2881.2</v>
      </c>
      <c r="O41" s="126">
        <f t="shared" si="2"/>
        <v>1646.4</v>
      </c>
      <c r="P41" s="126">
        <f t="shared" si="3"/>
        <v>823.2</v>
      </c>
      <c r="Q41" s="126">
        <f t="shared" si="4"/>
        <v>0</v>
      </c>
      <c r="R41" s="126">
        <f t="shared" si="5"/>
        <v>411.6</v>
      </c>
      <c r="S41" s="126">
        <f t="shared" si="6"/>
        <v>0</v>
      </c>
      <c r="T41" s="135">
        <f t="shared" si="7"/>
        <v>2881.2</v>
      </c>
    </row>
    <row r="42" s="136" customFormat="1" ht="15.75" spans="2:20">
      <c r="B42" s="154">
        <v>35</v>
      </c>
      <c r="C42" s="155" t="s">
        <v>266</v>
      </c>
      <c r="D42" s="152" t="s">
        <v>50</v>
      </c>
      <c r="E42" s="152">
        <f>'LOTE V_VI- Mat.Hidraulico'!E42*80%</f>
        <v>80</v>
      </c>
      <c r="F42" s="152">
        <f>'LOTE V_VI- Mat.Hidraulico'!F42*80%</f>
        <v>40</v>
      </c>
      <c r="G42" s="152">
        <f>'LOTE V_VI- Mat.Hidraulico'!G42*80%</f>
        <v>0</v>
      </c>
      <c r="H42" s="152">
        <f>'LOTE V_VI- Mat.Hidraulico'!H42*80%</f>
        <v>20</v>
      </c>
      <c r="I42" s="152">
        <f>'LOTE V_VI- Mat.Hidraulico'!I42*80%</f>
        <v>0</v>
      </c>
      <c r="J42" s="152">
        <f t="shared" si="0"/>
        <v>140</v>
      </c>
      <c r="K42" s="123">
        <v>3.16</v>
      </c>
      <c r="L42" s="124">
        <f>TRUNC(K42+K42*$L$5,2)</f>
        <v>3.88</v>
      </c>
      <c r="M42" s="173">
        <f t="shared" si="1"/>
        <v>543.2</v>
      </c>
      <c r="O42" s="126">
        <f t="shared" si="2"/>
        <v>310.4</v>
      </c>
      <c r="P42" s="126">
        <f t="shared" si="3"/>
        <v>155.2</v>
      </c>
      <c r="Q42" s="126">
        <f t="shared" si="4"/>
        <v>0</v>
      </c>
      <c r="R42" s="126">
        <f t="shared" si="5"/>
        <v>77.6</v>
      </c>
      <c r="S42" s="126">
        <f t="shared" si="6"/>
        <v>0</v>
      </c>
      <c r="T42" s="135">
        <f t="shared" si="7"/>
        <v>543.2</v>
      </c>
    </row>
    <row r="43" s="136" customFormat="1" ht="15.75" spans="2:20">
      <c r="B43" s="154">
        <v>36</v>
      </c>
      <c r="C43" s="155" t="s">
        <v>267</v>
      </c>
      <c r="D43" s="152" t="s">
        <v>50</v>
      </c>
      <c r="E43" s="152">
        <f>'LOTE V_VI- Mat.Hidraulico'!E43*80%</f>
        <v>80</v>
      </c>
      <c r="F43" s="152">
        <f>'LOTE V_VI- Mat.Hidraulico'!F43*80%</f>
        <v>40</v>
      </c>
      <c r="G43" s="152">
        <f>'LOTE V_VI- Mat.Hidraulico'!G43*80%</f>
        <v>0</v>
      </c>
      <c r="H43" s="152">
        <f>'LOTE V_VI- Mat.Hidraulico'!H43*80%</f>
        <v>20</v>
      </c>
      <c r="I43" s="152">
        <f>'LOTE V_VI- Mat.Hidraulico'!I43*80%</f>
        <v>0</v>
      </c>
      <c r="J43" s="152">
        <f t="shared" si="0"/>
        <v>140</v>
      </c>
      <c r="K43" s="123">
        <v>4.88</v>
      </c>
      <c r="L43" s="124">
        <f>TRUNC(K43+K43*$L$5,2)</f>
        <v>6</v>
      </c>
      <c r="M43" s="173">
        <f t="shared" si="1"/>
        <v>840</v>
      </c>
      <c r="O43" s="126">
        <f t="shared" si="2"/>
        <v>480</v>
      </c>
      <c r="P43" s="126">
        <f t="shared" si="3"/>
        <v>240</v>
      </c>
      <c r="Q43" s="126">
        <f t="shared" si="4"/>
        <v>0</v>
      </c>
      <c r="R43" s="126">
        <f t="shared" si="5"/>
        <v>120</v>
      </c>
      <c r="S43" s="126">
        <f t="shared" si="6"/>
        <v>0</v>
      </c>
      <c r="T43" s="135">
        <f t="shared" si="7"/>
        <v>840</v>
      </c>
    </row>
    <row r="44" s="136" customFormat="1" ht="15.75" spans="2:20">
      <c r="B44" s="154">
        <v>37</v>
      </c>
      <c r="C44" s="155" t="s">
        <v>268</v>
      </c>
      <c r="D44" s="152" t="s">
        <v>50</v>
      </c>
      <c r="E44" s="152">
        <f>'LOTE V_VI- Mat.Hidraulico'!E44*80%</f>
        <v>80</v>
      </c>
      <c r="F44" s="152">
        <f>'LOTE V_VI- Mat.Hidraulico'!F44*80%</f>
        <v>40</v>
      </c>
      <c r="G44" s="152">
        <f>'LOTE V_VI- Mat.Hidraulico'!G44*80%</f>
        <v>0</v>
      </c>
      <c r="H44" s="152">
        <f>'LOTE V_VI- Mat.Hidraulico'!H44*80%</f>
        <v>32</v>
      </c>
      <c r="I44" s="152">
        <f>'LOTE V_VI- Mat.Hidraulico'!I44*80%</f>
        <v>0</v>
      </c>
      <c r="J44" s="152">
        <f t="shared" si="0"/>
        <v>152</v>
      </c>
      <c r="K44" s="123">
        <v>9.45</v>
      </c>
      <c r="L44" s="124">
        <f>TRUNC(K44+K44*$L$5,2)</f>
        <v>11.62</v>
      </c>
      <c r="M44" s="173">
        <f t="shared" si="1"/>
        <v>1766.24</v>
      </c>
      <c r="O44" s="126">
        <f t="shared" si="2"/>
        <v>929.6</v>
      </c>
      <c r="P44" s="126">
        <f t="shared" si="3"/>
        <v>464.8</v>
      </c>
      <c r="Q44" s="126">
        <f t="shared" si="4"/>
        <v>0</v>
      </c>
      <c r="R44" s="126">
        <f t="shared" si="5"/>
        <v>371.84</v>
      </c>
      <c r="S44" s="126">
        <f t="shared" si="6"/>
        <v>0</v>
      </c>
      <c r="T44" s="135">
        <f t="shared" si="7"/>
        <v>1766.24</v>
      </c>
    </row>
    <row r="45" s="136" customFormat="1" ht="15.75" spans="2:20">
      <c r="B45" s="154">
        <v>38</v>
      </c>
      <c r="C45" s="155" t="s">
        <v>269</v>
      </c>
      <c r="D45" s="152" t="s">
        <v>50</v>
      </c>
      <c r="E45" s="152">
        <f>'LOTE V_VI- Mat.Hidraulico'!E45*80%</f>
        <v>80</v>
      </c>
      <c r="F45" s="152">
        <f>'LOTE V_VI- Mat.Hidraulico'!F45*80%</f>
        <v>40</v>
      </c>
      <c r="G45" s="152">
        <f>'LOTE V_VI- Mat.Hidraulico'!G45*80%</f>
        <v>0</v>
      </c>
      <c r="H45" s="152">
        <f>'LOTE V_VI- Mat.Hidraulico'!H45*80%</f>
        <v>32</v>
      </c>
      <c r="I45" s="152">
        <f>'LOTE V_VI- Mat.Hidraulico'!I45*80%</f>
        <v>0</v>
      </c>
      <c r="J45" s="152">
        <f t="shared" si="0"/>
        <v>152</v>
      </c>
      <c r="K45" s="123">
        <v>6.57</v>
      </c>
      <c r="L45" s="124">
        <f>TRUNC(K45+K45*$L$5,2)</f>
        <v>8.08</v>
      </c>
      <c r="M45" s="173">
        <f t="shared" si="1"/>
        <v>1228.16</v>
      </c>
      <c r="O45" s="126">
        <f t="shared" si="2"/>
        <v>646.4</v>
      </c>
      <c r="P45" s="126">
        <f t="shared" si="3"/>
        <v>323.2</v>
      </c>
      <c r="Q45" s="126">
        <f t="shared" si="4"/>
        <v>0</v>
      </c>
      <c r="R45" s="126">
        <f t="shared" si="5"/>
        <v>258.56</v>
      </c>
      <c r="S45" s="126">
        <f t="shared" si="6"/>
        <v>0</v>
      </c>
      <c r="T45" s="135">
        <f t="shared" si="7"/>
        <v>1228.16</v>
      </c>
    </row>
    <row r="46" s="136" customFormat="1" ht="15.75" spans="2:20">
      <c r="B46" s="154">
        <v>39</v>
      </c>
      <c r="C46" s="155" t="s">
        <v>270</v>
      </c>
      <c r="D46" s="152" t="s">
        <v>50</v>
      </c>
      <c r="E46" s="152">
        <f>'LOTE V_VI- Mat.Hidraulico'!E46*80%</f>
        <v>64</v>
      </c>
      <c r="F46" s="152">
        <f>'LOTE V_VI- Mat.Hidraulico'!F46*80%</f>
        <v>0</v>
      </c>
      <c r="G46" s="152">
        <f>'LOTE V_VI- Mat.Hidraulico'!G46*80%</f>
        <v>0</v>
      </c>
      <c r="H46" s="152">
        <f>'LOTE V_VI- Mat.Hidraulico'!H46*80%</f>
        <v>0</v>
      </c>
      <c r="I46" s="152">
        <f>'LOTE V_VI- Mat.Hidraulico'!I46*80%</f>
        <v>0</v>
      </c>
      <c r="J46" s="152">
        <f t="shared" si="0"/>
        <v>64</v>
      </c>
      <c r="K46" s="123">
        <v>8.88</v>
      </c>
      <c r="L46" s="124">
        <f>TRUNC(K46+K46*$L$5,2)</f>
        <v>10.92</v>
      </c>
      <c r="M46" s="173">
        <f t="shared" si="1"/>
        <v>698.88</v>
      </c>
      <c r="O46" s="126">
        <f t="shared" si="2"/>
        <v>698.88</v>
      </c>
      <c r="P46" s="126">
        <f t="shared" si="3"/>
        <v>0</v>
      </c>
      <c r="Q46" s="126">
        <f t="shared" si="4"/>
        <v>0</v>
      </c>
      <c r="R46" s="126">
        <f t="shared" si="5"/>
        <v>0</v>
      </c>
      <c r="S46" s="126">
        <f t="shared" si="6"/>
        <v>0</v>
      </c>
      <c r="T46" s="135">
        <f t="shared" si="7"/>
        <v>698.88</v>
      </c>
    </row>
    <row r="47" s="136" customFormat="1" ht="15.75" spans="2:20">
      <c r="B47" s="154">
        <v>40</v>
      </c>
      <c r="C47" s="155" t="s">
        <v>271</v>
      </c>
      <c r="D47" s="152" t="s">
        <v>50</v>
      </c>
      <c r="E47" s="152">
        <f>'LOTE V_VI- Mat.Hidraulico'!E47*80%</f>
        <v>64</v>
      </c>
      <c r="F47" s="152">
        <f>'LOTE V_VI- Mat.Hidraulico'!F47*80%</f>
        <v>0</v>
      </c>
      <c r="G47" s="152">
        <f>'LOTE V_VI- Mat.Hidraulico'!G47*80%</f>
        <v>0</v>
      </c>
      <c r="H47" s="152">
        <f>'LOTE V_VI- Mat.Hidraulico'!H47*80%</f>
        <v>0</v>
      </c>
      <c r="I47" s="152">
        <f>'LOTE V_VI- Mat.Hidraulico'!I47*80%</f>
        <v>0</v>
      </c>
      <c r="J47" s="152">
        <f t="shared" si="0"/>
        <v>64</v>
      </c>
      <c r="K47" s="123">
        <v>23.93</v>
      </c>
      <c r="L47" s="124">
        <f>TRUNC(K47+K47*$L$5,2)</f>
        <v>29.43</v>
      </c>
      <c r="M47" s="173">
        <f t="shared" si="1"/>
        <v>1883.52</v>
      </c>
      <c r="O47" s="126">
        <f t="shared" si="2"/>
        <v>1883.52</v>
      </c>
      <c r="P47" s="126">
        <f t="shared" si="3"/>
        <v>0</v>
      </c>
      <c r="Q47" s="126">
        <f t="shared" si="4"/>
        <v>0</v>
      </c>
      <c r="R47" s="126">
        <f t="shared" si="5"/>
        <v>0</v>
      </c>
      <c r="S47" s="126">
        <f t="shared" si="6"/>
        <v>0</v>
      </c>
      <c r="T47" s="135">
        <f t="shared" si="7"/>
        <v>1883.52</v>
      </c>
    </row>
    <row r="48" s="136" customFormat="1" ht="15.75" spans="2:20">
      <c r="B48" s="154">
        <v>41</v>
      </c>
      <c r="C48" s="155" t="s">
        <v>272</v>
      </c>
      <c r="D48" s="152" t="s">
        <v>50</v>
      </c>
      <c r="E48" s="152">
        <f>'LOTE V_VI- Mat.Hidraulico'!E48*80%</f>
        <v>64</v>
      </c>
      <c r="F48" s="152">
        <f>'LOTE V_VI- Mat.Hidraulico'!F48*80%</f>
        <v>0</v>
      </c>
      <c r="G48" s="152">
        <f>'LOTE V_VI- Mat.Hidraulico'!G48*80%</f>
        <v>0</v>
      </c>
      <c r="H48" s="152">
        <f>'LOTE V_VI- Mat.Hidraulico'!H48*80%</f>
        <v>0</v>
      </c>
      <c r="I48" s="152">
        <f>'LOTE V_VI- Mat.Hidraulico'!I48*80%</f>
        <v>0</v>
      </c>
      <c r="J48" s="152">
        <f t="shared" si="0"/>
        <v>64</v>
      </c>
      <c r="K48" s="123">
        <v>26.79</v>
      </c>
      <c r="L48" s="124">
        <f>TRUNC(K48+K48*$L$5,2)</f>
        <v>32.95</v>
      </c>
      <c r="M48" s="173">
        <f t="shared" si="1"/>
        <v>2108.8</v>
      </c>
      <c r="O48" s="126">
        <f t="shared" si="2"/>
        <v>2108.8</v>
      </c>
      <c r="P48" s="126">
        <f t="shared" si="3"/>
        <v>0</v>
      </c>
      <c r="Q48" s="126">
        <f t="shared" si="4"/>
        <v>0</v>
      </c>
      <c r="R48" s="126">
        <f t="shared" si="5"/>
        <v>0</v>
      </c>
      <c r="S48" s="126">
        <f t="shared" si="6"/>
        <v>0</v>
      </c>
      <c r="T48" s="135">
        <f t="shared" si="7"/>
        <v>2108.8</v>
      </c>
    </row>
    <row r="49" s="136" customFormat="1" ht="15.75" spans="2:20">
      <c r="B49" s="154">
        <v>42</v>
      </c>
      <c r="C49" s="155" t="s">
        <v>273</v>
      </c>
      <c r="D49" s="152" t="s">
        <v>50</v>
      </c>
      <c r="E49" s="152">
        <f>'LOTE V_VI- Mat.Hidraulico'!E49*80%</f>
        <v>64</v>
      </c>
      <c r="F49" s="152">
        <f>'LOTE V_VI- Mat.Hidraulico'!F49*80%</f>
        <v>0</v>
      </c>
      <c r="G49" s="152">
        <f>'LOTE V_VI- Mat.Hidraulico'!G49*80%</f>
        <v>0</v>
      </c>
      <c r="H49" s="152">
        <f>'LOTE V_VI- Mat.Hidraulico'!H49*80%</f>
        <v>0</v>
      </c>
      <c r="I49" s="152">
        <f>'LOTE V_VI- Mat.Hidraulico'!I49*80%</f>
        <v>0</v>
      </c>
      <c r="J49" s="152">
        <f t="shared" si="0"/>
        <v>64</v>
      </c>
      <c r="K49" s="123">
        <v>23.61</v>
      </c>
      <c r="L49" s="124">
        <f>TRUNC(K49+K49*$L$5,2)</f>
        <v>29.04</v>
      </c>
      <c r="M49" s="173">
        <f t="shared" si="1"/>
        <v>1858.56</v>
      </c>
      <c r="O49" s="126">
        <f t="shared" si="2"/>
        <v>1858.56</v>
      </c>
      <c r="P49" s="126">
        <f t="shared" si="3"/>
        <v>0</v>
      </c>
      <c r="Q49" s="126">
        <f t="shared" si="4"/>
        <v>0</v>
      </c>
      <c r="R49" s="126">
        <f t="shared" si="5"/>
        <v>0</v>
      </c>
      <c r="S49" s="126">
        <f t="shared" si="6"/>
        <v>0</v>
      </c>
      <c r="T49" s="135">
        <f t="shared" si="7"/>
        <v>1858.56</v>
      </c>
    </row>
    <row r="50" s="136" customFormat="1" ht="15.75" spans="2:20">
      <c r="B50" s="154">
        <v>43</v>
      </c>
      <c r="C50" s="155" t="s">
        <v>274</v>
      </c>
      <c r="D50" s="152" t="s">
        <v>50</v>
      </c>
      <c r="E50" s="152">
        <f>'LOTE V_VI- Mat.Hidraulico'!E50*80%</f>
        <v>64</v>
      </c>
      <c r="F50" s="152">
        <f>'LOTE V_VI- Mat.Hidraulico'!F50*80%</f>
        <v>24</v>
      </c>
      <c r="G50" s="152">
        <f>'LOTE V_VI- Mat.Hidraulico'!G50*80%</f>
        <v>0</v>
      </c>
      <c r="H50" s="152">
        <f>'LOTE V_VI- Mat.Hidraulico'!H50*80%</f>
        <v>12</v>
      </c>
      <c r="I50" s="152">
        <f>'LOTE V_VI- Mat.Hidraulico'!I50*80%</f>
        <v>0</v>
      </c>
      <c r="J50" s="152">
        <f t="shared" si="0"/>
        <v>100</v>
      </c>
      <c r="K50" s="123">
        <v>62.09</v>
      </c>
      <c r="L50" s="124">
        <f>TRUNC(K50+K50*$L$5,2)</f>
        <v>76.38</v>
      </c>
      <c r="M50" s="173">
        <f t="shared" si="1"/>
        <v>7638</v>
      </c>
      <c r="O50" s="126">
        <f t="shared" si="2"/>
        <v>4888.32</v>
      </c>
      <c r="P50" s="126">
        <f t="shared" si="3"/>
        <v>1833.12</v>
      </c>
      <c r="Q50" s="126">
        <f t="shared" si="4"/>
        <v>0</v>
      </c>
      <c r="R50" s="126">
        <f t="shared" si="5"/>
        <v>916.56</v>
      </c>
      <c r="S50" s="126">
        <f t="shared" si="6"/>
        <v>0</v>
      </c>
      <c r="T50" s="135">
        <f t="shared" si="7"/>
        <v>7638</v>
      </c>
    </row>
    <row r="51" s="136" customFormat="1" ht="15.75" spans="2:20">
      <c r="B51" s="154">
        <v>44</v>
      </c>
      <c r="C51" s="155" t="s">
        <v>275</v>
      </c>
      <c r="D51" s="152" t="s">
        <v>50</v>
      </c>
      <c r="E51" s="152">
        <f>'LOTE V_VI- Mat.Hidraulico'!E51*80%</f>
        <v>80</v>
      </c>
      <c r="F51" s="152">
        <f>'LOTE V_VI- Mat.Hidraulico'!F51*80%</f>
        <v>64</v>
      </c>
      <c r="G51" s="152">
        <f>'LOTE V_VI- Mat.Hidraulico'!G51*80%</f>
        <v>0</v>
      </c>
      <c r="H51" s="152">
        <f>'LOTE V_VI- Mat.Hidraulico'!H51*80%</f>
        <v>32</v>
      </c>
      <c r="I51" s="152">
        <f>'LOTE V_VI- Mat.Hidraulico'!I51*80%</f>
        <v>0</v>
      </c>
      <c r="J51" s="152">
        <f t="shared" si="0"/>
        <v>176</v>
      </c>
      <c r="K51" s="123">
        <v>3.88</v>
      </c>
      <c r="L51" s="124">
        <f>TRUNC(K51+K51*$L$5,2)</f>
        <v>4.77</v>
      </c>
      <c r="M51" s="173">
        <f t="shared" si="1"/>
        <v>839.52</v>
      </c>
      <c r="O51" s="126">
        <f t="shared" si="2"/>
        <v>381.6</v>
      </c>
      <c r="P51" s="126">
        <f t="shared" si="3"/>
        <v>305.28</v>
      </c>
      <c r="Q51" s="126">
        <f t="shared" si="4"/>
        <v>0</v>
      </c>
      <c r="R51" s="126">
        <f t="shared" si="5"/>
        <v>152.64</v>
      </c>
      <c r="S51" s="126">
        <f t="shared" si="6"/>
        <v>0</v>
      </c>
      <c r="T51" s="135">
        <f t="shared" si="7"/>
        <v>839.52</v>
      </c>
    </row>
    <row r="52" s="136" customFormat="1" ht="31.5" spans="2:20">
      <c r="B52" s="154">
        <v>45</v>
      </c>
      <c r="C52" s="155" t="s">
        <v>276</v>
      </c>
      <c r="D52" s="152" t="s">
        <v>50</v>
      </c>
      <c r="E52" s="152">
        <f>'LOTE V_VI- Mat.Hidraulico'!E52*80%</f>
        <v>80</v>
      </c>
      <c r="F52" s="152">
        <f>'LOTE V_VI- Mat.Hidraulico'!F52*80%</f>
        <v>0</v>
      </c>
      <c r="G52" s="152">
        <f>'LOTE V_VI- Mat.Hidraulico'!G52*80%</f>
        <v>0</v>
      </c>
      <c r="H52" s="152">
        <f>'LOTE V_VI- Mat.Hidraulico'!H52*80%</f>
        <v>0</v>
      </c>
      <c r="I52" s="152">
        <f>'LOTE V_VI- Mat.Hidraulico'!I52*80%</f>
        <v>0</v>
      </c>
      <c r="J52" s="152">
        <f t="shared" si="0"/>
        <v>80</v>
      </c>
      <c r="K52" s="123">
        <v>4.78</v>
      </c>
      <c r="L52" s="124">
        <f>TRUNC(K52+K52*$L$5,2)</f>
        <v>5.88</v>
      </c>
      <c r="M52" s="173">
        <f t="shared" si="1"/>
        <v>470.4</v>
      </c>
      <c r="O52" s="126">
        <f t="shared" si="2"/>
        <v>470.4</v>
      </c>
      <c r="P52" s="126">
        <f t="shared" si="3"/>
        <v>0</v>
      </c>
      <c r="Q52" s="126">
        <f t="shared" si="4"/>
        <v>0</v>
      </c>
      <c r="R52" s="126">
        <f t="shared" si="5"/>
        <v>0</v>
      </c>
      <c r="S52" s="126">
        <f t="shared" si="6"/>
        <v>0</v>
      </c>
      <c r="T52" s="135">
        <f t="shared" si="7"/>
        <v>470.4</v>
      </c>
    </row>
    <row r="53" s="136" customFormat="1" ht="31.5" spans="2:20">
      <c r="B53" s="154">
        <v>46</v>
      </c>
      <c r="C53" s="155" t="s">
        <v>277</v>
      </c>
      <c r="D53" s="152" t="s">
        <v>50</v>
      </c>
      <c r="E53" s="152">
        <f>'LOTE V_VI- Mat.Hidraulico'!E53*80%</f>
        <v>16</v>
      </c>
      <c r="F53" s="152">
        <f>'LOTE V_VI- Mat.Hidraulico'!F53*80%</f>
        <v>0</v>
      </c>
      <c r="G53" s="152">
        <f>'LOTE V_VI- Mat.Hidraulico'!G53*80%</f>
        <v>0</v>
      </c>
      <c r="H53" s="152">
        <f>'LOTE V_VI- Mat.Hidraulico'!H53*80%</f>
        <v>0</v>
      </c>
      <c r="I53" s="152">
        <f>'LOTE V_VI- Mat.Hidraulico'!I53*80%</f>
        <v>0</v>
      </c>
      <c r="J53" s="152">
        <f t="shared" si="0"/>
        <v>16</v>
      </c>
      <c r="K53" s="123">
        <v>140</v>
      </c>
      <c r="L53" s="124">
        <f>TRUNC(K53+K53*$L$5,2)</f>
        <v>172.22</v>
      </c>
      <c r="M53" s="173">
        <f t="shared" si="1"/>
        <v>2755.52</v>
      </c>
      <c r="O53" s="126">
        <f t="shared" si="2"/>
        <v>2755.52</v>
      </c>
      <c r="P53" s="126">
        <f t="shared" si="3"/>
        <v>0</v>
      </c>
      <c r="Q53" s="126">
        <f t="shared" si="4"/>
        <v>0</v>
      </c>
      <c r="R53" s="126">
        <f t="shared" si="5"/>
        <v>0</v>
      </c>
      <c r="S53" s="126">
        <f t="shared" si="6"/>
        <v>0</v>
      </c>
      <c r="T53" s="135">
        <f t="shared" si="7"/>
        <v>2755.52</v>
      </c>
    </row>
    <row r="54" s="136" customFormat="1" ht="15.75" spans="2:20">
      <c r="B54" s="154">
        <v>47</v>
      </c>
      <c r="C54" s="155" t="s">
        <v>278</v>
      </c>
      <c r="D54" s="152" t="s">
        <v>50</v>
      </c>
      <c r="E54" s="152">
        <f>'LOTE V_VI- Mat.Hidraulico'!E54*80%</f>
        <v>80</v>
      </c>
      <c r="F54" s="152">
        <f>'LOTE V_VI- Mat.Hidraulico'!F54*80%</f>
        <v>40</v>
      </c>
      <c r="G54" s="152">
        <f>'LOTE V_VI- Mat.Hidraulico'!G54*80%</f>
        <v>0</v>
      </c>
      <c r="H54" s="152">
        <f>'LOTE V_VI- Mat.Hidraulico'!H54*80%</f>
        <v>20</v>
      </c>
      <c r="I54" s="152">
        <f>'LOTE V_VI- Mat.Hidraulico'!I54*80%</f>
        <v>0</v>
      </c>
      <c r="J54" s="152">
        <f t="shared" si="0"/>
        <v>140</v>
      </c>
      <c r="K54" s="123">
        <v>9.45</v>
      </c>
      <c r="L54" s="124">
        <f>TRUNC(K54+K54*$L$5,2)</f>
        <v>11.62</v>
      </c>
      <c r="M54" s="173">
        <f t="shared" si="1"/>
        <v>1626.8</v>
      </c>
      <c r="O54" s="126">
        <f t="shared" si="2"/>
        <v>929.6</v>
      </c>
      <c r="P54" s="126">
        <f t="shared" si="3"/>
        <v>464.8</v>
      </c>
      <c r="Q54" s="126">
        <f t="shared" si="4"/>
        <v>0</v>
      </c>
      <c r="R54" s="126">
        <f t="shared" si="5"/>
        <v>232.4</v>
      </c>
      <c r="S54" s="126">
        <f t="shared" si="6"/>
        <v>0</v>
      </c>
      <c r="T54" s="135">
        <f t="shared" si="7"/>
        <v>1626.8</v>
      </c>
    </row>
    <row r="55" s="136" customFormat="1" ht="15.75" spans="2:20">
      <c r="B55" s="154">
        <v>48</v>
      </c>
      <c r="C55" s="155" t="s">
        <v>279</v>
      </c>
      <c r="D55" s="152" t="s">
        <v>50</v>
      </c>
      <c r="E55" s="152">
        <f>'LOTE V_VI- Mat.Hidraulico'!E55*80%</f>
        <v>80</v>
      </c>
      <c r="F55" s="152">
        <f>'LOTE V_VI- Mat.Hidraulico'!F55*80%</f>
        <v>40</v>
      </c>
      <c r="G55" s="152">
        <f>'LOTE V_VI- Mat.Hidraulico'!G55*80%</f>
        <v>0</v>
      </c>
      <c r="H55" s="152">
        <f>'LOTE V_VI- Mat.Hidraulico'!H55*80%</f>
        <v>20</v>
      </c>
      <c r="I55" s="152">
        <f>'LOTE V_VI- Mat.Hidraulico'!I55*80%</f>
        <v>0</v>
      </c>
      <c r="J55" s="152">
        <f t="shared" si="0"/>
        <v>140</v>
      </c>
      <c r="K55" s="123">
        <v>23.66</v>
      </c>
      <c r="L55" s="124">
        <f>TRUNC(K55+K55*$L$5,2)</f>
        <v>29.1</v>
      </c>
      <c r="M55" s="173">
        <f t="shared" si="1"/>
        <v>4074</v>
      </c>
      <c r="O55" s="126">
        <f t="shared" si="2"/>
        <v>2328</v>
      </c>
      <c r="P55" s="126">
        <f t="shared" si="3"/>
        <v>1164</v>
      </c>
      <c r="Q55" s="126">
        <f t="shared" si="4"/>
        <v>0</v>
      </c>
      <c r="R55" s="126">
        <f t="shared" si="5"/>
        <v>582</v>
      </c>
      <c r="S55" s="126">
        <f t="shared" si="6"/>
        <v>0</v>
      </c>
      <c r="T55" s="135">
        <f t="shared" si="7"/>
        <v>4074</v>
      </c>
    </row>
    <row r="56" s="136" customFormat="1" ht="15.75" spans="2:20">
      <c r="B56" s="154">
        <v>49</v>
      </c>
      <c r="C56" s="155" t="s">
        <v>280</v>
      </c>
      <c r="D56" s="152" t="s">
        <v>50</v>
      </c>
      <c r="E56" s="152">
        <f>'LOTE V_VI- Mat.Hidraulico'!E56*80%</f>
        <v>80</v>
      </c>
      <c r="F56" s="152">
        <f>'LOTE V_VI- Mat.Hidraulico'!F56*80%</f>
        <v>40</v>
      </c>
      <c r="G56" s="152">
        <f>'LOTE V_VI- Mat.Hidraulico'!G56*80%</f>
        <v>0</v>
      </c>
      <c r="H56" s="152">
        <f>'LOTE V_VI- Mat.Hidraulico'!H56*80%</f>
        <v>20</v>
      </c>
      <c r="I56" s="152">
        <f>'LOTE V_VI- Mat.Hidraulico'!I56*80%</f>
        <v>0</v>
      </c>
      <c r="J56" s="152">
        <f t="shared" si="0"/>
        <v>140</v>
      </c>
      <c r="K56" s="123">
        <v>4.68</v>
      </c>
      <c r="L56" s="124">
        <f>TRUNC(K56+K56*$L$5,2)</f>
        <v>5.75</v>
      </c>
      <c r="M56" s="173">
        <f t="shared" si="1"/>
        <v>805</v>
      </c>
      <c r="O56" s="126">
        <f t="shared" si="2"/>
        <v>460</v>
      </c>
      <c r="P56" s="126">
        <f t="shared" si="3"/>
        <v>230</v>
      </c>
      <c r="Q56" s="126">
        <f t="shared" si="4"/>
        <v>0</v>
      </c>
      <c r="R56" s="126">
        <f t="shared" si="5"/>
        <v>115</v>
      </c>
      <c r="S56" s="126">
        <f t="shared" si="6"/>
        <v>0</v>
      </c>
      <c r="T56" s="135">
        <f t="shared" si="7"/>
        <v>805</v>
      </c>
    </row>
    <row r="57" s="136" customFormat="1" ht="15.75" spans="2:20">
      <c r="B57" s="154">
        <v>50</v>
      </c>
      <c r="C57" s="155" t="s">
        <v>281</v>
      </c>
      <c r="D57" s="152" t="s">
        <v>50</v>
      </c>
      <c r="E57" s="152">
        <f>'LOTE V_VI- Mat.Hidraulico'!E57*80%</f>
        <v>80</v>
      </c>
      <c r="F57" s="152">
        <f>'LOTE V_VI- Mat.Hidraulico'!F57*80%</f>
        <v>40</v>
      </c>
      <c r="G57" s="152">
        <f>'LOTE V_VI- Mat.Hidraulico'!G57*80%</f>
        <v>0</v>
      </c>
      <c r="H57" s="152">
        <f>'LOTE V_VI- Mat.Hidraulico'!H57*80%</f>
        <v>20</v>
      </c>
      <c r="I57" s="152">
        <f>'LOTE V_VI- Mat.Hidraulico'!I57*80%</f>
        <v>0</v>
      </c>
      <c r="J57" s="152">
        <f t="shared" si="0"/>
        <v>140</v>
      </c>
      <c r="K57" s="123">
        <v>3.85</v>
      </c>
      <c r="L57" s="124">
        <f>TRUNC(K57+K57*$L$5,2)</f>
        <v>4.73</v>
      </c>
      <c r="M57" s="173">
        <f t="shared" si="1"/>
        <v>662.2</v>
      </c>
      <c r="O57" s="126">
        <f t="shared" si="2"/>
        <v>378.4</v>
      </c>
      <c r="P57" s="126">
        <f t="shared" si="3"/>
        <v>189.2</v>
      </c>
      <c r="Q57" s="126">
        <f t="shared" si="4"/>
        <v>0</v>
      </c>
      <c r="R57" s="126">
        <f t="shared" si="5"/>
        <v>94.6</v>
      </c>
      <c r="S57" s="126">
        <f t="shared" si="6"/>
        <v>0</v>
      </c>
      <c r="T57" s="135">
        <f t="shared" si="7"/>
        <v>662.2</v>
      </c>
    </row>
    <row r="58" s="136" customFormat="1" ht="31.5" spans="2:20">
      <c r="B58" s="154">
        <v>51</v>
      </c>
      <c r="C58" s="155" t="s">
        <v>282</v>
      </c>
      <c r="D58" s="152" t="s">
        <v>50</v>
      </c>
      <c r="E58" s="152">
        <f>'LOTE V_VI- Mat.Hidraulico'!E58*80%</f>
        <v>32</v>
      </c>
      <c r="F58" s="152">
        <f>'LOTE V_VI- Mat.Hidraulico'!F58*80%</f>
        <v>32</v>
      </c>
      <c r="G58" s="152">
        <f>'LOTE V_VI- Mat.Hidraulico'!G58*80%</f>
        <v>0</v>
      </c>
      <c r="H58" s="152">
        <f>'LOTE V_VI- Mat.Hidraulico'!H58*80%</f>
        <v>16</v>
      </c>
      <c r="I58" s="152">
        <f>'LOTE V_VI- Mat.Hidraulico'!I58*80%</f>
        <v>0</v>
      </c>
      <c r="J58" s="152">
        <f t="shared" si="0"/>
        <v>80</v>
      </c>
      <c r="K58" s="123">
        <v>67.51</v>
      </c>
      <c r="L58" s="124">
        <f>TRUNC(K58+K58*$L$5,2)</f>
        <v>83.05</v>
      </c>
      <c r="M58" s="173">
        <f t="shared" si="1"/>
        <v>6644</v>
      </c>
      <c r="O58" s="126">
        <f t="shared" si="2"/>
        <v>2657.6</v>
      </c>
      <c r="P58" s="126">
        <f t="shared" si="3"/>
        <v>2657.6</v>
      </c>
      <c r="Q58" s="126">
        <f t="shared" si="4"/>
        <v>0</v>
      </c>
      <c r="R58" s="126">
        <f t="shared" si="5"/>
        <v>1328.8</v>
      </c>
      <c r="S58" s="126">
        <f t="shared" si="6"/>
        <v>0</v>
      </c>
      <c r="T58" s="135">
        <f t="shared" si="7"/>
        <v>6644</v>
      </c>
    </row>
    <row r="59" s="136" customFormat="1" ht="31.5" spans="2:20">
      <c r="B59" s="154">
        <v>52</v>
      </c>
      <c r="C59" s="155" t="s">
        <v>283</v>
      </c>
      <c r="D59" s="152" t="s">
        <v>50</v>
      </c>
      <c r="E59" s="152">
        <f>'LOTE V_VI- Mat.Hidraulico'!E59*80%</f>
        <v>32</v>
      </c>
      <c r="F59" s="152">
        <f>'LOTE V_VI- Mat.Hidraulico'!F59*80%</f>
        <v>16</v>
      </c>
      <c r="G59" s="152">
        <f>'LOTE V_VI- Mat.Hidraulico'!G59*80%</f>
        <v>0</v>
      </c>
      <c r="H59" s="152">
        <f>'LOTE V_VI- Mat.Hidraulico'!H59*80%</f>
        <v>8</v>
      </c>
      <c r="I59" s="152">
        <f>'LOTE V_VI- Mat.Hidraulico'!I59*80%</f>
        <v>0</v>
      </c>
      <c r="J59" s="152">
        <f t="shared" si="0"/>
        <v>56</v>
      </c>
      <c r="K59" s="123">
        <v>72.04</v>
      </c>
      <c r="L59" s="124">
        <f>TRUNC(K59+K59*$L$5,2)</f>
        <v>88.62</v>
      </c>
      <c r="M59" s="173">
        <f t="shared" si="1"/>
        <v>4962.72</v>
      </c>
      <c r="O59" s="126">
        <f t="shared" si="2"/>
        <v>2835.84</v>
      </c>
      <c r="P59" s="126">
        <f t="shared" si="3"/>
        <v>1417.92</v>
      </c>
      <c r="Q59" s="126">
        <f t="shared" si="4"/>
        <v>0</v>
      </c>
      <c r="R59" s="126">
        <f t="shared" si="5"/>
        <v>708.96</v>
      </c>
      <c r="S59" s="126">
        <f t="shared" si="6"/>
        <v>0</v>
      </c>
      <c r="T59" s="135">
        <f t="shared" si="7"/>
        <v>4962.72</v>
      </c>
    </row>
    <row r="60" s="136" customFormat="1" ht="15.75" spans="2:20">
      <c r="B60" s="154">
        <v>53</v>
      </c>
      <c r="C60" s="155" t="s">
        <v>284</v>
      </c>
      <c r="D60" s="152" t="s">
        <v>50</v>
      </c>
      <c r="E60" s="152">
        <f>'LOTE V_VI- Mat.Hidraulico'!E60*80%</f>
        <v>64</v>
      </c>
      <c r="F60" s="152">
        <f>'LOTE V_VI- Mat.Hidraulico'!F60*80%</f>
        <v>16</v>
      </c>
      <c r="G60" s="152">
        <f>'LOTE V_VI- Mat.Hidraulico'!G60*80%</f>
        <v>0</v>
      </c>
      <c r="H60" s="152">
        <f>'LOTE V_VI- Mat.Hidraulico'!H60*80%</f>
        <v>8</v>
      </c>
      <c r="I60" s="152">
        <f>'LOTE V_VI- Mat.Hidraulico'!I60*80%</f>
        <v>0</v>
      </c>
      <c r="J60" s="152">
        <f t="shared" si="0"/>
        <v>88</v>
      </c>
      <c r="K60" s="123">
        <v>66.9</v>
      </c>
      <c r="L60" s="124">
        <f>TRUNC(K60+K60*$L$5,2)</f>
        <v>82.3</v>
      </c>
      <c r="M60" s="173">
        <f t="shared" si="1"/>
        <v>7242.4</v>
      </c>
      <c r="O60" s="126">
        <f t="shared" si="2"/>
        <v>5267.2</v>
      </c>
      <c r="P60" s="126">
        <f t="shared" si="3"/>
        <v>1316.8</v>
      </c>
      <c r="Q60" s="126">
        <f t="shared" si="4"/>
        <v>0</v>
      </c>
      <c r="R60" s="126">
        <f t="shared" si="5"/>
        <v>658.4</v>
      </c>
      <c r="S60" s="126">
        <f t="shared" si="6"/>
        <v>0</v>
      </c>
      <c r="T60" s="135">
        <f t="shared" si="7"/>
        <v>7242.4</v>
      </c>
    </row>
    <row r="61" s="136" customFormat="1" ht="15.75" spans="2:20">
      <c r="B61" s="154">
        <v>54</v>
      </c>
      <c r="C61" s="155" t="s">
        <v>285</v>
      </c>
      <c r="D61" s="152" t="s">
        <v>50</v>
      </c>
      <c r="E61" s="152">
        <f>'LOTE V_VI- Mat.Hidraulico'!E61*80%</f>
        <v>80</v>
      </c>
      <c r="F61" s="152">
        <f>'LOTE V_VI- Mat.Hidraulico'!F61*80%</f>
        <v>32</v>
      </c>
      <c r="G61" s="152">
        <f>'LOTE V_VI- Mat.Hidraulico'!G61*80%</f>
        <v>0</v>
      </c>
      <c r="H61" s="152">
        <f>'LOTE V_VI- Mat.Hidraulico'!H61*80%</f>
        <v>16</v>
      </c>
      <c r="I61" s="152">
        <f>'LOTE V_VI- Mat.Hidraulico'!I61*80%</f>
        <v>0</v>
      </c>
      <c r="J61" s="152">
        <f t="shared" si="0"/>
        <v>128</v>
      </c>
      <c r="K61" s="123">
        <v>15.84</v>
      </c>
      <c r="L61" s="124">
        <f>TRUNC(K61+K61*$L$5,2)</f>
        <v>19.48</v>
      </c>
      <c r="M61" s="173">
        <f t="shared" si="1"/>
        <v>2493.44</v>
      </c>
      <c r="O61" s="126">
        <f t="shared" si="2"/>
        <v>1558.4</v>
      </c>
      <c r="P61" s="126">
        <f t="shared" si="3"/>
        <v>623.36</v>
      </c>
      <c r="Q61" s="126">
        <f t="shared" si="4"/>
        <v>0</v>
      </c>
      <c r="R61" s="126">
        <f t="shared" si="5"/>
        <v>311.68</v>
      </c>
      <c r="S61" s="126">
        <f t="shared" si="6"/>
        <v>0</v>
      </c>
      <c r="T61" s="135">
        <f t="shared" si="7"/>
        <v>2493.44</v>
      </c>
    </row>
    <row r="62" s="136" customFormat="1" ht="15.75" spans="2:20">
      <c r="B62" s="154">
        <v>55</v>
      </c>
      <c r="C62" s="155" t="s">
        <v>286</v>
      </c>
      <c r="D62" s="157" t="s">
        <v>73</v>
      </c>
      <c r="E62" s="152">
        <f>'LOTE V_VI- Mat.Hidraulico'!E62*80%</f>
        <v>120</v>
      </c>
      <c r="F62" s="152">
        <f>'LOTE V_VI- Mat.Hidraulico'!F62*80%</f>
        <v>0</v>
      </c>
      <c r="G62" s="152">
        <f>'LOTE V_VI- Mat.Hidraulico'!G62*80%</f>
        <v>0</v>
      </c>
      <c r="H62" s="152">
        <f>'LOTE V_VI- Mat.Hidraulico'!H62*80%</f>
        <v>0</v>
      </c>
      <c r="I62" s="152">
        <f>'LOTE V_VI- Mat.Hidraulico'!I62*80%</f>
        <v>0</v>
      </c>
      <c r="J62" s="152">
        <f t="shared" si="0"/>
        <v>120</v>
      </c>
      <c r="K62" s="123">
        <v>29.35</v>
      </c>
      <c r="L62" s="124">
        <f>TRUNC(K62+K62*$L$5,2)</f>
        <v>36.1</v>
      </c>
      <c r="M62" s="173">
        <f t="shared" si="1"/>
        <v>4332</v>
      </c>
      <c r="O62" s="126">
        <f t="shared" si="2"/>
        <v>4332</v>
      </c>
      <c r="P62" s="126">
        <f t="shared" si="3"/>
        <v>0</v>
      </c>
      <c r="Q62" s="126">
        <f t="shared" si="4"/>
        <v>0</v>
      </c>
      <c r="R62" s="126">
        <f t="shared" si="5"/>
        <v>0</v>
      </c>
      <c r="S62" s="126">
        <f t="shared" si="6"/>
        <v>0</v>
      </c>
      <c r="T62" s="135">
        <f t="shared" si="7"/>
        <v>4332</v>
      </c>
    </row>
    <row r="63" s="136" customFormat="1" ht="15.75" spans="2:20">
      <c r="B63" s="154">
        <v>56</v>
      </c>
      <c r="C63" s="155" t="s">
        <v>287</v>
      </c>
      <c r="D63" s="152" t="s">
        <v>73</v>
      </c>
      <c r="E63" s="152">
        <f>'LOTE V_VI- Mat.Hidraulico'!E63*80%</f>
        <v>120</v>
      </c>
      <c r="F63" s="152">
        <f>'LOTE V_VI- Mat.Hidraulico'!F63*80%</f>
        <v>0</v>
      </c>
      <c r="G63" s="152">
        <f>'LOTE V_VI- Mat.Hidraulico'!G63*80%</f>
        <v>0</v>
      </c>
      <c r="H63" s="152">
        <f>'LOTE V_VI- Mat.Hidraulico'!H63*80%</f>
        <v>0</v>
      </c>
      <c r="I63" s="152">
        <f>'LOTE V_VI- Mat.Hidraulico'!I63*80%</f>
        <v>0</v>
      </c>
      <c r="J63" s="152">
        <f t="shared" si="0"/>
        <v>120</v>
      </c>
      <c r="K63" s="123">
        <v>12.8</v>
      </c>
      <c r="L63" s="124">
        <f>TRUNC(K63+K63*$L$5,2)</f>
        <v>15.74</v>
      </c>
      <c r="M63" s="173">
        <f t="shared" si="1"/>
        <v>1888.8</v>
      </c>
      <c r="O63" s="126">
        <f t="shared" si="2"/>
        <v>1888.8</v>
      </c>
      <c r="P63" s="126">
        <f t="shared" si="3"/>
        <v>0</v>
      </c>
      <c r="Q63" s="126">
        <f t="shared" si="4"/>
        <v>0</v>
      </c>
      <c r="R63" s="126">
        <f t="shared" si="5"/>
        <v>0</v>
      </c>
      <c r="S63" s="126">
        <f t="shared" si="6"/>
        <v>0</v>
      </c>
      <c r="T63" s="135">
        <f t="shared" si="7"/>
        <v>1888.8</v>
      </c>
    </row>
    <row r="64" s="136" customFormat="1" ht="15.75" spans="2:20">
      <c r="B64" s="154">
        <v>57</v>
      </c>
      <c r="C64" s="155" t="s">
        <v>288</v>
      </c>
      <c r="D64" s="152" t="s">
        <v>73</v>
      </c>
      <c r="E64" s="152">
        <f>'LOTE V_VI- Mat.Hidraulico'!E64*80%</f>
        <v>120</v>
      </c>
      <c r="F64" s="152">
        <f>'LOTE V_VI- Mat.Hidraulico'!F64*80%</f>
        <v>40</v>
      </c>
      <c r="G64" s="152">
        <f>'LOTE V_VI- Mat.Hidraulico'!G64*80%</f>
        <v>0</v>
      </c>
      <c r="H64" s="152">
        <f>'LOTE V_VI- Mat.Hidraulico'!H64*80%</f>
        <v>24</v>
      </c>
      <c r="I64" s="152">
        <f>'LOTE V_VI- Mat.Hidraulico'!I64*80%</f>
        <v>0</v>
      </c>
      <c r="J64" s="152">
        <f t="shared" si="0"/>
        <v>184</v>
      </c>
      <c r="K64" s="123">
        <v>31</v>
      </c>
      <c r="L64" s="124">
        <f>TRUNC(K64+K64*$L$5,2)</f>
        <v>38.13</v>
      </c>
      <c r="M64" s="173">
        <f t="shared" si="1"/>
        <v>7015.92</v>
      </c>
      <c r="O64" s="126">
        <f t="shared" si="2"/>
        <v>4575.6</v>
      </c>
      <c r="P64" s="126">
        <f t="shared" si="3"/>
        <v>1525.2</v>
      </c>
      <c r="Q64" s="126">
        <f t="shared" si="4"/>
        <v>0</v>
      </c>
      <c r="R64" s="126">
        <f t="shared" si="5"/>
        <v>915.12</v>
      </c>
      <c r="S64" s="126">
        <f t="shared" si="6"/>
        <v>0</v>
      </c>
      <c r="T64" s="135">
        <f t="shared" si="7"/>
        <v>7015.92</v>
      </c>
    </row>
    <row r="65" s="136" customFormat="1" ht="15.75" spans="2:20">
      <c r="B65" s="154">
        <v>58</v>
      </c>
      <c r="C65" s="155" t="s">
        <v>289</v>
      </c>
      <c r="D65" s="157" t="s">
        <v>73</v>
      </c>
      <c r="E65" s="152">
        <f>'LOTE V_VI- Mat.Hidraulico'!E65*80%</f>
        <v>64</v>
      </c>
      <c r="F65" s="152">
        <f>'LOTE V_VI- Mat.Hidraulico'!F65*80%</f>
        <v>40</v>
      </c>
      <c r="G65" s="152">
        <f>'LOTE V_VI- Mat.Hidraulico'!G65*80%</f>
        <v>0</v>
      </c>
      <c r="H65" s="152">
        <f>'LOTE V_VI- Mat.Hidraulico'!H65*80%</f>
        <v>24</v>
      </c>
      <c r="I65" s="152">
        <f>'LOTE V_VI- Mat.Hidraulico'!I65*80%</f>
        <v>0</v>
      </c>
      <c r="J65" s="152">
        <f t="shared" si="0"/>
        <v>128</v>
      </c>
      <c r="K65" s="123">
        <v>48.25</v>
      </c>
      <c r="L65" s="124">
        <f>TRUNC(K65+K65*$L$5,2)</f>
        <v>59.35</v>
      </c>
      <c r="M65" s="173">
        <f t="shared" si="1"/>
        <v>7596.8</v>
      </c>
      <c r="O65" s="126">
        <f t="shared" si="2"/>
        <v>3798.4</v>
      </c>
      <c r="P65" s="126">
        <f t="shared" si="3"/>
        <v>2374</v>
      </c>
      <c r="Q65" s="126">
        <f t="shared" si="4"/>
        <v>0</v>
      </c>
      <c r="R65" s="126">
        <f t="shared" si="5"/>
        <v>1424.4</v>
      </c>
      <c r="S65" s="126">
        <f t="shared" si="6"/>
        <v>0</v>
      </c>
      <c r="T65" s="135">
        <f t="shared" si="7"/>
        <v>7596.8</v>
      </c>
    </row>
    <row r="66" s="136" customFormat="1" ht="15.75" spans="2:20">
      <c r="B66" s="154">
        <v>59</v>
      </c>
      <c r="C66" s="155" t="s">
        <v>290</v>
      </c>
      <c r="D66" s="157" t="s">
        <v>73</v>
      </c>
      <c r="E66" s="152">
        <f>'LOTE V_VI- Mat.Hidraulico'!E66*80%</f>
        <v>80</v>
      </c>
      <c r="F66" s="152">
        <f>'LOTE V_VI- Mat.Hidraulico'!F66*80%</f>
        <v>40</v>
      </c>
      <c r="G66" s="152">
        <f>'LOTE V_VI- Mat.Hidraulico'!G66*80%</f>
        <v>0</v>
      </c>
      <c r="H66" s="152">
        <f>'LOTE V_VI- Mat.Hidraulico'!H66*80%</f>
        <v>20</v>
      </c>
      <c r="I66" s="152">
        <f>'LOTE V_VI- Mat.Hidraulico'!I66*80%</f>
        <v>0</v>
      </c>
      <c r="J66" s="152">
        <f t="shared" si="0"/>
        <v>140</v>
      </c>
      <c r="K66" s="123">
        <v>138.47</v>
      </c>
      <c r="L66" s="124">
        <f>TRUNC(K66+K66*$L$5,2)</f>
        <v>170.34</v>
      </c>
      <c r="M66" s="173">
        <f t="shared" si="1"/>
        <v>23847.6</v>
      </c>
      <c r="O66" s="126">
        <f t="shared" si="2"/>
        <v>13627.2</v>
      </c>
      <c r="P66" s="126">
        <f t="shared" si="3"/>
        <v>6813.6</v>
      </c>
      <c r="Q66" s="126">
        <f t="shared" si="4"/>
        <v>0</v>
      </c>
      <c r="R66" s="126">
        <f t="shared" si="5"/>
        <v>3406.8</v>
      </c>
      <c r="S66" s="126">
        <f t="shared" si="6"/>
        <v>0</v>
      </c>
      <c r="T66" s="135">
        <f t="shared" si="7"/>
        <v>23847.6</v>
      </c>
    </row>
    <row r="67" s="136" customFormat="1" ht="15.75" spans="2:20">
      <c r="B67" s="154">
        <v>60</v>
      </c>
      <c r="C67" s="155" t="s">
        <v>291</v>
      </c>
      <c r="D67" s="157" t="s">
        <v>73</v>
      </c>
      <c r="E67" s="152">
        <f>'LOTE V_VI- Mat.Hidraulico'!E67*80%</f>
        <v>80</v>
      </c>
      <c r="F67" s="152">
        <f>'LOTE V_VI- Mat.Hidraulico'!F67*80%</f>
        <v>40</v>
      </c>
      <c r="G67" s="152">
        <f>'LOTE V_VI- Mat.Hidraulico'!G67*80%</f>
        <v>160</v>
      </c>
      <c r="H67" s="152">
        <f>'LOTE V_VI- Mat.Hidraulico'!H67*80%</f>
        <v>20</v>
      </c>
      <c r="I67" s="152">
        <f>'LOTE V_VI- Mat.Hidraulico'!I67*80%</f>
        <v>0</v>
      </c>
      <c r="J67" s="152">
        <f t="shared" si="0"/>
        <v>300</v>
      </c>
      <c r="K67" s="123">
        <v>23.29</v>
      </c>
      <c r="L67" s="124">
        <f>TRUNC(K67+K67*$L$5,2)</f>
        <v>28.65</v>
      </c>
      <c r="M67" s="173">
        <f t="shared" si="1"/>
        <v>8595</v>
      </c>
      <c r="O67" s="126">
        <f t="shared" si="2"/>
        <v>2292</v>
      </c>
      <c r="P67" s="126">
        <f t="shared" si="3"/>
        <v>1146</v>
      </c>
      <c r="Q67" s="126">
        <f t="shared" si="4"/>
        <v>4584</v>
      </c>
      <c r="R67" s="126">
        <f t="shared" si="5"/>
        <v>573</v>
      </c>
      <c r="S67" s="126">
        <f t="shared" si="6"/>
        <v>0</v>
      </c>
      <c r="T67" s="135">
        <f t="shared" si="7"/>
        <v>8595</v>
      </c>
    </row>
    <row r="68" s="136" customFormat="1" ht="15.75" spans="2:20">
      <c r="B68" s="154">
        <v>61</v>
      </c>
      <c r="C68" s="155" t="s">
        <v>292</v>
      </c>
      <c r="D68" s="157" t="s">
        <v>73</v>
      </c>
      <c r="E68" s="152">
        <f>'LOTE V_VI- Mat.Hidraulico'!E68*80%</f>
        <v>80</v>
      </c>
      <c r="F68" s="152">
        <f>'LOTE V_VI- Mat.Hidraulico'!F68*80%</f>
        <v>40</v>
      </c>
      <c r="G68" s="152">
        <f>'LOTE V_VI- Mat.Hidraulico'!G68*80%</f>
        <v>0</v>
      </c>
      <c r="H68" s="152">
        <f>'LOTE V_VI- Mat.Hidraulico'!H68*80%</f>
        <v>20</v>
      </c>
      <c r="I68" s="152">
        <f>'LOTE V_VI- Mat.Hidraulico'!I68*80%</f>
        <v>0</v>
      </c>
      <c r="J68" s="152">
        <f t="shared" si="0"/>
        <v>140</v>
      </c>
      <c r="K68" s="123">
        <v>31.27</v>
      </c>
      <c r="L68" s="124">
        <f>TRUNC(K68+K68*$L$5,2)</f>
        <v>38.46</v>
      </c>
      <c r="M68" s="173">
        <f t="shared" si="1"/>
        <v>5384.4</v>
      </c>
      <c r="O68" s="126">
        <f t="shared" si="2"/>
        <v>3076.8</v>
      </c>
      <c r="P68" s="126">
        <f t="shared" si="3"/>
        <v>1538.4</v>
      </c>
      <c r="Q68" s="126">
        <f t="shared" si="4"/>
        <v>0</v>
      </c>
      <c r="R68" s="126">
        <f t="shared" si="5"/>
        <v>769.2</v>
      </c>
      <c r="S68" s="126">
        <f t="shared" si="6"/>
        <v>0</v>
      </c>
      <c r="T68" s="135">
        <f t="shared" si="7"/>
        <v>5384.4</v>
      </c>
    </row>
    <row r="69" s="136" customFormat="1" ht="31.5" spans="2:20">
      <c r="B69" s="154">
        <v>62</v>
      </c>
      <c r="C69" s="155" t="s">
        <v>293</v>
      </c>
      <c r="D69" s="152" t="s">
        <v>73</v>
      </c>
      <c r="E69" s="152">
        <f>'LOTE V_VI- Mat.Hidraulico'!E69*80%</f>
        <v>120</v>
      </c>
      <c r="F69" s="152">
        <f>'LOTE V_VI- Mat.Hidraulico'!F69*80%</f>
        <v>0</v>
      </c>
      <c r="G69" s="152">
        <f>'LOTE V_VI- Mat.Hidraulico'!G69*80%</f>
        <v>160</v>
      </c>
      <c r="H69" s="152">
        <f>'LOTE V_VI- Mat.Hidraulico'!H69*80%</f>
        <v>0</v>
      </c>
      <c r="I69" s="152">
        <f>'LOTE V_VI- Mat.Hidraulico'!I69*80%</f>
        <v>0</v>
      </c>
      <c r="J69" s="152">
        <f t="shared" si="0"/>
        <v>280</v>
      </c>
      <c r="K69" s="123">
        <v>45</v>
      </c>
      <c r="L69" s="124">
        <f>TRUNC(K69+K69*$L$5,2)</f>
        <v>55.35</v>
      </c>
      <c r="M69" s="173">
        <f t="shared" si="1"/>
        <v>15498</v>
      </c>
      <c r="O69" s="126">
        <f t="shared" si="2"/>
        <v>6642</v>
      </c>
      <c r="P69" s="126">
        <f t="shared" si="3"/>
        <v>0</v>
      </c>
      <c r="Q69" s="126">
        <f t="shared" si="4"/>
        <v>8856</v>
      </c>
      <c r="R69" s="126">
        <f t="shared" si="5"/>
        <v>0</v>
      </c>
      <c r="S69" s="126">
        <f t="shared" si="6"/>
        <v>0</v>
      </c>
      <c r="T69" s="135">
        <f t="shared" si="7"/>
        <v>15498</v>
      </c>
    </row>
    <row r="70" s="136" customFormat="1" ht="15.75" spans="2:20">
      <c r="B70" s="154">
        <v>63</v>
      </c>
      <c r="C70" s="156" t="s">
        <v>294</v>
      </c>
      <c r="D70" s="152" t="s">
        <v>73</v>
      </c>
      <c r="E70" s="152">
        <f>'LOTE V_VI- Mat.Hidraulico'!E70*80%</f>
        <v>0</v>
      </c>
      <c r="F70" s="152">
        <f>'LOTE V_VI- Mat.Hidraulico'!F70*80%</f>
        <v>0</v>
      </c>
      <c r="G70" s="152">
        <f>'LOTE V_VI- Mat.Hidraulico'!G70*80%</f>
        <v>80</v>
      </c>
      <c r="H70" s="152">
        <f>'LOTE V_VI- Mat.Hidraulico'!H70*80%</f>
        <v>0</v>
      </c>
      <c r="I70" s="152">
        <f>'LOTE V_VI- Mat.Hidraulico'!I70*80%</f>
        <v>0</v>
      </c>
      <c r="J70" s="152">
        <f t="shared" si="0"/>
        <v>80</v>
      </c>
      <c r="K70" s="123">
        <v>212.59</v>
      </c>
      <c r="L70" s="124">
        <f>TRUNC(K70+K70*$L$5,2)</f>
        <v>261.52</v>
      </c>
      <c r="M70" s="173">
        <f t="shared" si="1"/>
        <v>20921.6</v>
      </c>
      <c r="O70" s="126">
        <f t="shared" si="2"/>
        <v>0</v>
      </c>
      <c r="P70" s="126">
        <f t="shared" si="3"/>
        <v>0</v>
      </c>
      <c r="Q70" s="126">
        <f t="shared" si="4"/>
        <v>20921.6</v>
      </c>
      <c r="R70" s="126">
        <f t="shared" si="5"/>
        <v>0</v>
      </c>
      <c r="S70" s="126">
        <f t="shared" si="6"/>
        <v>0</v>
      </c>
      <c r="T70" s="135">
        <f t="shared" si="7"/>
        <v>20921.6</v>
      </c>
    </row>
    <row r="71" s="136" customFormat="1" ht="32.25" customHeight="1" spans="2:20">
      <c r="B71" s="226" t="s">
        <v>145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8"/>
      <c r="M71" s="176">
        <f t="shared" ref="M71:T71" si="8">SUM(M8:M70)</f>
        <v>298282.296</v>
      </c>
      <c r="O71" s="177">
        <f t="shared" si="8"/>
        <v>180212.2</v>
      </c>
      <c r="P71" s="177">
        <f t="shared" si="8"/>
        <v>46088.56</v>
      </c>
      <c r="Q71" s="177">
        <f t="shared" si="8"/>
        <v>48850.656</v>
      </c>
      <c r="R71" s="177">
        <f t="shared" si="8"/>
        <v>23130.88</v>
      </c>
      <c r="S71" s="177">
        <f t="shared" si="8"/>
        <v>0</v>
      </c>
      <c r="T71" s="177">
        <f t="shared" si="8"/>
        <v>298282.296</v>
      </c>
    </row>
    <row r="72" s="136" customFormat="1" ht="15.75" spans="3:13">
      <c r="C72" s="137"/>
      <c r="K72" s="138"/>
      <c r="L72" s="138"/>
      <c r="M72" s="210"/>
    </row>
    <row r="73" s="136" customFormat="1" customHeight="1" spans="3:13">
      <c r="C73" s="137"/>
      <c r="K73" s="138"/>
      <c r="L73" s="138"/>
      <c r="M73" s="210"/>
    </row>
    <row r="74" s="136" customFormat="1" customHeight="1" spans="3:13">
      <c r="C74" s="137"/>
      <c r="K74" s="138"/>
      <c r="L74" s="138"/>
      <c r="M74" s="210"/>
    </row>
    <row r="75" s="136" customFormat="1" customHeight="1" spans="3:13">
      <c r="C75" s="137"/>
      <c r="K75" s="138"/>
      <c r="L75" s="138"/>
      <c r="M75" s="210"/>
    </row>
    <row r="76" s="136" customFormat="1" customHeight="1" spans="3:13">
      <c r="C76" s="137"/>
      <c r="K76" s="138"/>
      <c r="L76" s="138"/>
      <c r="M76" s="210"/>
    </row>
    <row r="77" s="136" customFormat="1" customHeight="1" spans="3:13">
      <c r="C77" s="137"/>
      <c r="K77" s="229"/>
      <c r="L77" s="138"/>
      <c r="M77" s="210"/>
    </row>
  </sheetData>
  <mergeCells count="13">
    <mergeCell ref="B3:M3"/>
    <mergeCell ref="B4:M4"/>
    <mergeCell ref="B5:J5"/>
    <mergeCell ref="L5:M5"/>
    <mergeCell ref="E6:J6"/>
    <mergeCell ref="B71:L71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.751388888888889" right="0.751388888888889" top="1" bottom="1" header="0.5" footer="0.5"/>
  <pageSetup paperSize="9" scale="41" orientation="portrait" horizontalDpi="600"/>
  <headerFooter/>
  <colBreaks count="1" manualBreakCount="1">
    <brk id="13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view="pageBreakPreview" zoomScale="34" zoomScaleNormal="100" topLeftCell="B1" workbookViewId="0">
      <selection activeCell="AC27" sqref="AC27"/>
    </sheetView>
  </sheetViews>
  <sheetFormatPr defaultColWidth="41.5714285714286" defaultRowHeight="21.95" customHeight="1"/>
  <cols>
    <col min="1" max="1" width="1" style="136" customWidth="1"/>
    <col min="2" max="2" width="8" style="136" customWidth="1"/>
    <col min="3" max="3" width="72.8571428571429" style="137" customWidth="1"/>
    <col min="4" max="4" width="9" style="136" customWidth="1"/>
    <col min="5" max="5" width="23.7142857142857" style="136" customWidth="1"/>
    <col min="6" max="6" width="11.1428571428571" style="136" customWidth="1"/>
    <col min="7" max="7" width="14.4285714285714" style="136" customWidth="1"/>
    <col min="8" max="8" width="9.57142857142857" style="136" customWidth="1"/>
    <col min="9" max="9" width="13.1428571428571" style="136" customWidth="1"/>
    <col min="10" max="10" width="10.1428571428571" style="136" customWidth="1"/>
    <col min="11" max="11" width="16.8571428571429" style="138" customWidth="1"/>
    <col min="12" max="12" width="14.8571428571429" style="138" customWidth="1"/>
    <col min="13" max="13" width="19.8571428571429" style="210" customWidth="1"/>
    <col min="14" max="14" width="9.14285714285714" style="136" customWidth="1"/>
    <col min="15" max="15" width="28.8571428571429" style="136" customWidth="1"/>
    <col min="16" max="16" width="17.2857142857143" style="136" customWidth="1"/>
    <col min="17" max="19" width="15.2857142857143" style="136" customWidth="1"/>
    <col min="20" max="20" width="19.4285714285714" style="136" customWidth="1"/>
    <col min="21" max="21" width="15.2857142857143" style="136" customWidth="1"/>
    <col min="22" max="33" width="9.14285714285714" style="136" customWidth="1"/>
    <col min="34" max="16384" width="41.5714285714286" style="136"/>
  </cols>
  <sheetData>
    <row r="1" s="136" customFormat="1" ht="45" customHeight="1" spans="2:13">
      <c r="B1" s="218" t="s">
        <v>230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3"/>
    </row>
    <row r="2" s="136" customFormat="1" ht="27.95" customHeight="1" spans="2:13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4"/>
    </row>
    <row r="3" s="136" customFormat="1" ht="27.95" customHeight="1" spans="2:13">
      <c r="B3" s="143" t="s">
        <v>296</v>
      </c>
      <c r="C3" s="144"/>
      <c r="D3" s="144"/>
      <c r="E3" s="144"/>
      <c r="F3" s="144"/>
      <c r="G3" s="144"/>
      <c r="H3" s="144"/>
      <c r="I3" s="144"/>
      <c r="J3" s="144"/>
      <c r="K3" s="164"/>
      <c r="L3" s="164"/>
      <c r="M3" s="225"/>
    </row>
    <row r="4" s="136" customFormat="1" ht="66.95" customHeight="1" spans="2:13">
      <c r="B4" s="145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66"/>
    </row>
    <row r="5" s="136" customFormat="1" ht="37.5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s="136" customFormat="1" ht="25.5" customHeight="1" spans="2:13">
      <c r="B6" s="149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70" t="s">
        <v>7</v>
      </c>
    </row>
    <row r="7" s="136" customFormat="1" ht="32.25" spans="2:20">
      <c r="B7" s="149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70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s="136" customFormat="1" ht="47.25" spans="2:20">
      <c r="B8" s="154">
        <v>1</v>
      </c>
      <c r="C8" s="155" t="s">
        <v>232</v>
      </c>
      <c r="D8" s="152" t="s">
        <v>50</v>
      </c>
      <c r="E8" s="152">
        <f>'LOTE V_VI- Mat.Hidraulico'!E8*20%</f>
        <v>20</v>
      </c>
      <c r="F8" s="152">
        <f>'LOTE V_VI- Mat.Hidraulico'!F8*20%</f>
        <v>16</v>
      </c>
      <c r="G8" s="152">
        <f>'LOTE V_VI- Mat.Hidraulico'!G8*20%</f>
        <v>0</v>
      </c>
      <c r="H8" s="152">
        <f>'LOTE V_VI- Mat.Hidraulico'!H8*20%</f>
        <v>4</v>
      </c>
      <c r="I8" s="152">
        <f>'LOTE V_VI- Mat.Hidraulico'!I8*20%</f>
        <v>0</v>
      </c>
      <c r="J8" s="152">
        <f t="shared" ref="J8:J70" si="0">E8+CX8+F8+G8+H8+I8</f>
        <v>40</v>
      </c>
      <c r="K8" s="123">
        <v>4.83</v>
      </c>
      <c r="L8" s="124">
        <f>TRUNC(K8+K8*$L$5,2)</f>
        <v>5.94</v>
      </c>
      <c r="M8" s="173">
        <f t="shared" ref="M8:M70" si="1">J8*L8</f>
        <v>237.6</v>
      </c>
      <c r="O8" s="126">
        <f t="shared" ref="O8:O70" si="2">L8*E8</f>
        <v>118.8</v>
      </c>
      <c r="P8" s="126">
        <f t="shared" ref="P8:P70" si="3">L8*F8</f>
        <v>95.04</v>
      </c>
      <c r="Q8" s="126">
        <f t="shared" ref="Q8:Q70" si="4">L8*G8</f>
        <v>0</v>
      </c>
      <c r="R8" s="126">
        <f t="shared" ref="R8:R70" si="5">L8*H8</f>
        <v>23.76</v>
      </c>
      <c r="S8" s="126">
        <f t="shared" ref="S8:S70" si="6">L8*I8</f>
        <v>0</v>
      </c>
      <c r="T8" s="135">
        <f t="shared" ref="T8:T70" si="7">SUM(O8:S8)</f>
        <v>237.6</v>
      </c>
    </row>
    <row r="9" s="136" customFormat="1" ht="31.5" spans="2:20">
      <c r="B9" s="154">
        <v>2</v>
      </c>
      <c r="C9" s="155" t="s">
        <v>233</v>
      </c>
      <c r="D9" s="152" t="s">
        <v>50</v>
      </c>
      <c r="E9" s="152">
        <f>'LOTE V_VI- Mat.Hidraulico'!E9*20%</f>
        <v>0</v>
      </c>
      <c r="F9" s="152">
        <f>'LOTE V_VI- Mat.Hidraulico'!F9*20%</f>
        <v>0</v>
      </c>
      <c r="G9" s="152">
        <f>'LOTE V_VI- Mat.Hidraulico'!G9*20%</f>
        <v>40</v>
      </c>
      <c r="H9" s="152">
        <f>'LOTE V_VI- Mat.Hidraulico'!H9*20%</f>
        <v>0</v>
      </c>
      <c r="I9" s="152">
        <f>'LOTE V_VI- Mat.Hidraulico'!I9*20%</f>
        <v>0</v>
      </c>
      <c r="J9" s="152">
        <f t="shared" si="0"/>
        <v>40</v>
      </c>
      <c r="K9" s="123">
        <v>1.17</v>
      </c>
      <c r="L9" s="124">
        <f>TRUNC(K9+K9*$L$5,2)</f>
        <v>1.43</v>
      </c>
      <c r="M9" s="173">
        <f t="shared" si="1"/>
        <v>57.2</v>
      </c>
      <c r="O9" s="126">
        <f t="shared" si="2"/>
        <v>0</v>
      </c>
      <c r="P9" s="126">
        <f t="shared" si="3"/>
        <v>0</v>
      </c>
      <c r="Q9" s="126">
        <f t="shared" si="4"/>
        <v>57.2</v>
      </c>
      <c r="R9" s="126">
        <f t="shared" si="5"/>
        <v>0</v>
      </c>
      <c r="S9" s="126">
        <f t="shared" si="6"/>
        <v>0</v>
      </c>
      <c r="T9" s="135">
        <f t="shared" si="7"/>
        <v>57.2</v>
      </c>
    </row>
    <row r="10" s="136" customFormat="1" ht="31.5" spans="1:20">
      <c r="A10" s="222"/>
      <c r="B10" s="154">
        <v>3</v>
      </c>
      <c r="C10" s="156" t="s">
        <v>234</v>
      </c>
      <c r="D10" s="152" t="s">
        <v>50</v>
      </c>
      <c r="E10" s="152">
        <f>'LOTE V_VI- Mat.Hidraulico'!E10*20%</f>
        <v>0</v>
      </c>
      <c r="F10" s="152">
        <f>'LOTE V_VI- Mat.Hidraulico'!F10*20%</f>
        <v>0</v>
      </c>
      <c r="G10" s="152">
        <f>'LOTE V_VI- Mat.Hidraulico'!G10*20%</f>
        <v>30</v>
      </c>
      <c r="H10" s="152">
        <f>'LOTE V_VI- Mat.Hidraulico'!H10*20%</f>
        <v>0</v>
      </c>
      <c r="I10" s="152">
        <f>'LOTE V_VI- Mat.Hidraulico'!I10*20%</f>
        <v>0</v>
      </c>
      <c r="J10" s="152">
        <f t="shared" si="0"/>
        <v>30</v>
      </c>
      <c r="K10" s="123">
        <v>0.52</v>
      </c>
      <c r="L10" s="124">
        <f>TRUNC(K10+K10*$L$5,2)</f>
        <v>0.63</v>
      </c>
      <c r="M10" s="173">
        <f t="shared" si="1"/>
        <v>18.9</v>
      </c>
      <c r="O10" s="126">
        <f t="shared" si="2"/>
        <v>0</v>
      </c>
      <c r="P10" s="126">
        <f t="shared" si="3"/>
        <v>0</v>
      </c>
      <c r="Q10" s="126">
        <f t="shared" si="4"/>
        <v>18.9</v>
      </c>
      <c r="R10" s="126">
        <f t="shared" si="5"/>
        <v>0</v>
      </c>
      <c r="S10" s="126">
        <f t="shared" si="6"/>
        <v>0</v>
      </c>
      <c r="T10" s="135">
        <f t="shared" si="7"/>
        <v>18.9</v>
      </c>
    </row>
    <row r="11" s="136" customFormat="1" ht="47.25" spans="2:20">
      <c r="B11" s="154">
        <v>4</v>
      </c>
      <c r="C11" s="155" t="s">
        <v>235</v>
      </c>
      <c r="D11" s="152" t="s">
        <v>50</v>
      </c>
      <c r="E11" s="152">
        <f>'LOTE V_VI- Mat.Hidraulico'!E11*20%</f>
        <v>16</v>
      </c>
      <c r="F11" s="152">
        <f>'LOTE V_VI- Mat.Hidraulico'!F11*20%</f>
        <v>6</v>
      </c>
      <c r="G11" s="152">
        <f>'LOTE V_VI- Mat.Hidraulico'!G11*20%</f>
        <v>0</v>
      </c>
      <c r="H11" s="152">
        <f>'LOTE V_VI- Mat.Hidraulico'!H11*20%</f>
        <v>4</v>
      </c>
      <c r="I11" s="152">
        <f>'LOTE V_VI- Mat.Hidraulico'!I11*20%</f>
        <v>0</v>
      </c>
      <c r="J11" s="152">
        <f t="shared" si="0"/>
        <v>26</v>
      </c>
      <c r="K11" s="123">
        <v>26.51</v>
      </c>
      <c r="L11" s="124">
        <f>TRUNC(K11+K11*$L$5,2)</f>
        <v>32.61</v>
      </c>
      <c r="M11" s="173">
        <f t="shared" si="1"/>
        <v>847.86</v>
      </c>
      <c r="O11" s="126">
        <f t="shared" si="2"/>
        <v>521.76</v>
      </c>
      <c r="P11" s="126">
        <f t="shared" si="3"/>
        <v>195.66</v>
      </c>
      <c r="Q11" s="126">
        <f t="shared" si="4"/>
        <v>0</v>
      </c>
      <c r="R11" s="126">
        <f t="shared" si="5"/>
        <v>130.44</v>
      </c>
      <c r="S11" s="126">
        <f t="shared" si="6"/>
        <v>0</v>
      </c>
      <c r="T11" s="135">
        <f t="shared" si="7"/>
        <v>847.86</v>
      </c>
    </row>
    <row r="12" s="136" customFormat="1" ht="15.75" spans="2:20">
      <c r="B12" s="154">
        <v>5</v>
      </c>
      <c r="C12" s="155" t="s">
        <v>236</v>
      </c>
      <c r="D12" s="152" t="s">
        <v>50</v>
      </c>
      <c r="E12" s="152">
        <f>'LOTE V_VI- Mat.Hidraulico'!E12*20%</f>
        <v>20</v>
      </c>
      <c r="F12" s="152">
        <f>'LOTE V_VI- Mat.Hidraulico'!F12*20%</f>
        <v>6</v>
      </c>
      <c r="G12" s="152">
        <f>'LOTE V_VI- Mat.Hidraulico'!G12*20%</f>
        <v>0</v>
      </c>
      <c r="H12" s="152">
        <f>'LOTE V_VI- Mat.Hidraulico'!H12*20%</f>
        <v>3</v>
      </c>
      <c r="I12" s="152">
        <f>'LOTE V_VI- Mat.Hidraulico'!I12*20%</f>
        <v>0</v>
      </c>
      <c r="J12" s="152">
        <f t="shared" si="0"/>
        <v>29</v>
      </c>
      <c r="K12" s="123">
        <v>99.16</v>
      </c>
      <c r="L12" s="124">
        <f>TRUNC(K12+K12*$L$5,2)</f>
        <v>121.98</v>
      </c>
      <c r="M12" s="173">
        <f t="shared" si="1"/>
        <v>3537.42</v>
      </c>
      <c r="O12" s="126">
        <f t="shared" si="2"/>
        <v>2439.6</v>
      </c>
      <c r="P12" s="126">
        <f t="shared" si="3"/>
        <v>731.88</v>
      </c>
      <c r="Q12" s="126">
        <f t="shared" si="4"/>
        <v>0</v>
      </c>
      <c r="R12" s="126">
        <f t="shared" si="5"/>
        <v>365.94</v>
      </c>
      <c r="S12" s="126">
        <f t="shared" si="6"/>
        <v>0</v>
      </c>
      <c r="T12" s="135">
        <f t="shared" si="7"/>
        <v>3537.42</v>
      </c>
    </row>
    <row r="13" s="136" customFormat="1" ht="15.75" spans="2:20">
      <c r="B13" s="154">
        <v>6</v>
      </c>
      <c r="C13" s="155" t="s">
        <v>237</v>
      </c>
      <c r="D13" s="152" t="s">
        <v>50</v>
      </c>
      <c r="E13" s="152">
        <f>'LOTE V_VI- Mat.Hidraulico'!E13*20%</f>
        <v>20</v>
      </c>
      <c r="F13" s="152">
        <f>'LOTE V_VI- Mat.Hidraulico'!F13*20%</f>
        <v>6</v>
      </c>
      <c r="G13" s="152">
        <f>'LOTE V_VI- Mat.Hidraulico'!G13*20%</f>
        <v>0</v>
      </c>
      <c r="H13" s="152">
        <f>'LOTE V_VI- Mat.Hidraulico'!H13*20%</f>
        <v>3</v>
      </c>
      <c r="I13" s="152">
        <f>'LOTE V_VI- Mat.Hidraulico'!I13*20%</f>
        <v>0</v>
      </c>
      <c r="J13" s="152">
        <f t="shared" si="0"/>
        <v>29</v>
      </c>
      <c r="K13" s="123">
        <v>220</v>
      </c>
      <c r="L13" s="124">
        <f>TRUNC(K13+K13*$L$5,2)</f>
        <v>270.64</v>
      </c>
      <c r="M13" s="173">
        <f t="shared" si="1"/>
        <v>7848.56</v>
      </c>
      <c r="O13" s="126">
        <f t="shared" si="2"/>
        <v>5412.8</v>
      </c>
      <c r="P13" s="126">
        <f t="shared" si="3"/>
        <v>1623.84</v>
      </c>
      <c r="Q13" s="126">
        <f t="shared" si="4"/>
        <v>0</v>
      </c>
      <c r="R13" s="126">
        <f t="shared" si="5"/>
        <v>811.92</v>
      </c>
      <c r="S13" s="126">
        <f t="shared" si="6"/>
        <v>0</v>
      </c>
      <c r="T13" s="135">
        <f t="shared" si="7"/>
        <v>7848.56</v>
      </c>
    </row>
    <row r="14" s="136" customFormat="1" ht="15.75" spans="2:20">
      <c r="B14" s="154">
        <v>7</v>
      </c>
      <c r="C14" s="155" t="s">
        <v>238</v>
      </c>
      <c r="D14" s="152" t="s">
        <v>50</v>
      </c>
      <c r="E14" s="152">
        <f>'LOTE V_VI- Mat.Hidraulico'!E14*20%</f>
        <v>8</v>
      </c>
      <c r="F14" s="152">
        <f>'LOTE V_VI- Mat.Hidraulico'!F14*20%</f>
        <v>8</v>
      </c>
      <c r="G14" s="152">
        <f>'LOTE V_VI- Mat.Hidraulico'!G14*20%</f>
        <v>0</v>
      </c>
      <c r="H14" s="152">
        <f>'LOTE V_VI- Mat.Hidraulico'!H14*20%</f>
        <v>3</v>
      </c>
      <c r="I14" s="152">
        <f>'LOTE V_VI- Mat.Hidraulico'!I14*20%</f>
        <v>0</v>
      </c>
      <c r="J14" s="152">
        <f t="shared" si="0"/>
        <v>19</v>
      </c>
      <c r="K14" s="123">
        <v>32.5</v>
      </c>
      <c r="L14" s="124">
        <f>TRUNC(K14+K14*$L$5,2)</f>
        <v>39.98</v>
      </c>
      <c r="M14" s="173">
        <f t="shared" si="1"/>
        <v>759.62</v>
      </c>
      <c r="O14" s="126">
        <f t="shared" si="2"/>
        <v>319.84</v>
      </c>
      <c r="P14" s="126">
        <f t="shared" si="3"/>
        <v>319.84</v>
      </c>
      <c r="Q14" s="126">
        <f t="shared" si="4"/>
        <v>0</v>
      </c>
      <c r="R14" s="126">
        <f t="shared" si="5"/>
        <v>119.94</v>
      </c>
      <c r="S14" s="126">
        <f t="shared" si="6"/>
        <v>0</v>
      </c>
      <c r="T14" s="135">
        <f t="shared" si="7"/>
        <v>759.62</v>
      </c>
    </row>
    <row r="15" s="136" customFormat="1" ht="15.75" spans="2:20">
      <c r="B15" s="154">
        <v>8</v>
      </c>
      <c r="C15" s="155" t="s">
        <v>239</v>
      </c>
      <c r="D15" s="152" t="s">
        <v>50</v>
      </c>
      <c r="E15" s="152">
        <f>'LOTE V_VI- Mat.Hidraulico'!E15*20%</f>
        <v>8</v>
      </c>
      <c r="F15" s="152">
        <f>'LOTE V_VI- Mat.Hidraulico'!F15*20%</f>
        <v>8</v>
      </c>
      <c r="G15" s="152">
        <f>'LOTE V_VI- Mat.Hidraulico'!G15*20%</f>
        <v>0</v>
      </c>
      <c r="H15" s="152">
        <f>'LOTE V_VI- Mat.Hidraulico'!H15*20%</f>
        <v>3</v>
      </c>
      <c r="I15" s="152">
        <f>'LOTE V_VI- Mat.Hidraulico'!I15*20%</f>
        <v>0</v>
      </c>
      <c r="J15" s="152">
        <f t="shared" si="0"/>
        <v>19</v>
      </c>
      <c r="K15" s="123">
        <v>45.59</v>
      </c>
      <c r="L15" s="124">
        <f>TRUNC(K15+K15*$L$5,2)</f>
        <v>56.08</v>
      </c>
      <c r="M15" s="173">
        <f t="shared" si="1"/>
        <v>1065.52</v>
      </c>
      <c r="O15" s="126">
        <f t="shared" si="2"/>
        <v>448.64</v>
      </c>
      <c r="P15" s="126">
        <f t="shared" si="3"/>
        <v>448.64</v>
      </c>
      <c r="Q15" s="126">
        <f t="shared" si="4"/>
        <v>0</v>
      </c>
      <c r="R15" s="126">
        <f t="shared" si="5"/>
        <v>168.24</v>
      </c>
      <c r="S15" s="126">
        <f t="shared" si="6"/>
        <v>0</v>
      </c>
      <c r="T15" s="135">
        <f t="shared" si="7"/>
        <v>1065.52</v>
      </c>
    </row>
    <row r="16" s="136" customFormat="1" ht="31.5" spans="2:20">
      <c r="B16" s="154">
        <v>9</v>
      </c>
      <c r="C16" s="155" t="s">
        <v>240</v>
      </c>
      <c r="D16" s="152" t="s">
        <v>50</v>
      </c>
      <c r="E16" s="152">
        <f>'LOTE V_VI- Mat.Hidraulico'!E16*20%</f>
        <v>8</v>
      </c>
      <c r="F16" s="152">
        <f>'LOTE V_VI- Mat.Hidraulico'!F16*20%</f>
        <v>0</v>
      </c>
      <c r="G16" s="152">
        <f>'LOTE V_VI- Mat.Hidraulico'!G16*20%</f>
        <v>0</v>
      </c>
      <c r="H16" s="152">
        <f>'LOTE V_VI- Mat.Hidraulico'!H16*20%</f>
        <v>0</v>
      </c>
      <c r="I16" s="152">
        <f>'LOTE V_VI- Mat.Hidraulico'!I16*20%</f>
        <v>0</v>
      </c>
      <c r="J16" s="152">
        <f t="shared" si="0"/>
        <v>8</v>
      </c>
      <c r="K16" s="123">
        <v>4.49</v>
      </c>
      <c r="L16" s="124">
        <f>TRUNC(K16+K16*$L$5,2)</f>
        <v>5.52</v>
      </c>
      <c r="M16" s="173">
        <f t="shared" si="1"/>
        <v>44.16</v>
      </c>
      <c r="O16" s="126">
        <f t="shared" si="2"/>
        <v>44.16</v>
      </c>
      <c r="P16" s="126">
        <f t="shared" si="3"/>
        <v>0</v>
      </c>
      <c r="Q16" s="126">
        <f t="shared" si="4"/>
        <v>0</v>
      </c>
      <c r="R16" s="126">
        <f t="shared" si="5"/>
        <v>0</v>
      </c>
      <c r="S16" s="126">
        <f t="shared" si="6"/>
        <v>0</v>
      </c>
      <c r="T16" s="135">
        <f t="shared" si="7"/>
        <v>44.16</v>
      </c>
    </row>
    <row r="17" s="136" customFormat="1" ht="31.5" spans="2:20">
      <c r="B17" s="154">
        <v>10</v>
      </c>
      <c r="C17" s="155" t="s">
        <v>241</v>
      </c>
      <c r="D17" s="152" t="s">
        <v>50</v>
      </c>
      <c r="E17" s="152">
        <f>'LOTE V_VI- Mat.Hidraulico'!E17*20%</f>
        <v>8</v>
      </c>
      <c r="F17" s="152">
        <f>'LOTE V_VI- Mat.Hidraulico'!F17*20%</f>
        <v>0</v>
      </c>
      <c r="G17" s="152">
        <f>'LOTE V_VI- Mat.Hidraulico'!G17*20%</f>
        <v>0</v>
      </c>
      <c r="H17" s="152">
        <f>'LOTE V_VI- Mat.Hidraulico'!H17*20%</f>
        <v>0</v>
      </c>
      <c r="I17" s="152">
        <f>'LOTE V_VI- Mat.Hidraulico'!I17*20%</f>
        <v>0</v>
      </c>
      <c r="J17" s="152">
        <f t="shared" si="0"/>
        <v>8</v>
      </c>
      <c r="K17" s="123">
        <v>6.66</v>
      </c>
      <c r="L17" s="124">
        <f>TRUNC(K17+K17*$L$5,2)</f>
        <v>8.19</v>
      </c>
      <c r="M17" s="173">
        <f t="shared" si="1"/>
        <v>65.52</v>
      </c>
      <c r="O17" s="126">
        <f t="shared" si="2"/>
        <v>65.52</v>
      </c>
      <c r="P17" s="126">
        <f t="shared" si="3"/>
        <v>0</v>
      </c>
      <c r="Q17" s="126">
        <f t="shared" si="4"/>
        <v>0</v>
      </c>
      <c r="R17" s="126">
        <f t="shared" si="5"/>
        <v>0</v>
      </c>
      <c r="S17" s="126">
        <f t="shared" si="6"/>
        <v>0</v>
      </c>
      <c r="T17" s="135">
        <f t="shared" si="7"/>
        <v>65.52</v>
      </c>
    </row>
    <row r="18" s="136" customFormat="1" ht="15.75" spans="2:20">
      <c r="B18" s="154">
        <v>11</v>
      </c>
      <c r="C18" s="158" t="s">
        <v>242</v>
      </c>
      <c r="D18" s="152" t="s">
        <v>50</v>
      </c>
      <c r="E18" s="152">
        <f>'LOTE V_VI- Mat.Hidraulico'!E18*20%</f>
        <v>6</v>
      </c>
      <c r="F18" s="152">
        <f>'LOTE V_VI- Mat.Hidraulico'!F18*20%</f>
        <v>0</v>
      </c>
      <c r="G18" s="152">
        <f>'LOTE V_VI- Mat.Hidraulico'!G18*20%</f>
        <v>1.6</v>
      </c>
      <c r="H18" s="152">
        <f>'LOTE V_VI- Mat.Hidraulico'!H18*20%</f>
        <v>0</v>
      </c>
      <c r="I18" s="152">
        <f>'LOTE V_VI- Mat.Hidraulico'!I18*20%</f>
        <v>0</v>
      </c>
      <c r="J18" s="152">
        <f t="shared" si="0"/>
        <v>7.6</v>
      </c>
      <c r="K18" s="123">
        <v>147.98</v>
      </c>
      <c r="L18" s="124">
        <f>TRUNC(K18+K18*$L$5,2)</f>
        <v>182.04</v>
      </c>
      <c r="M18" s="173">
        <f t="shared" si="1"/>
        <v>1383.504</v>
      </c>
      <c r="O18" s="126">
        <f t="shared" si="2"/>
        <v>1092.24</v>
      </c>
      <c r="P18" s="126">
        <f t="shared" si="3"/>
        <v>0</v>
      </c>
      <c r="Q18" s="126">
        <f t="shared" si="4"/>
        <v>291.264</v>
      </c>
      <c r="R18" s="126">
        <f t="shared" si="5"/>
        <v>0</v>
      </c>
      <c r="S18" s="126">
        <f t="shared" si="6"/>
        <v>0</v>
      </c>
      <c r="T18" s="135">
        <f t="shared" si="7"/>
        <v>1383.504</v>
      </c>
    </row>
    <row r="19" s="136" customFormat="1" ht="15.75" spans="2:20">
      <c r="B19" s="154">
        <v>12</v>
      </c>
      <c r="C19" s="155" t="s">
        <v>243</v>
      </c>
      <c r="D19" s="152" t="s">
        <v>50</v>
      </c>
      <c r="E19" s="152">
        <f>'LOTE V_VI- Mat.Hidraulico'!E19*20%</f>
        <v>5</v>
      </c>
      <c r="F19" s="152">
        <f>'LOTE V_VI- Mat.Hidraulico'!F19*20%</f>
        <v>0</v>
      </c>
      <c r="G19" s="152">
        <f>'LOTE V_VI- Mat.Hidraulico'!G19*20%</f>
        <v>0</v>
      </c>
      <c r="H19" s="152">
        <f>'LOTE V_VI- Mat.Hidraulico'!H19*20%</f>
        <v>0</v>
      </c>
      <c r="I19" s="152">
        <f>'LOTE V_VI- Mat.Hidraulico'!I19*20%</f>
        <v>0</v>
      </c>
      <c r="J19" s="152">
        <f t="shared" si="0"/>
        <v>5</v>
      </c>
      <c r="K19" s="123">
        <v>338.46</v>
      </c>
      <c r="L19" s="124">
        <f>TRUNC(K19+K19*$L$5,2)</f>
        <v>416.37</v>
      </c>
      <c r="M19" s="173">
        <f t="shared" si="1"/>
        <v>2081.85</v>
      </c>
      <c r="O19" s="126">
        <f t="shared" si="2"/>
        <v>2081.85</v>
      </c>
      <c r="P19" s="126">
        <f t="shared" si="3"/>
        <v>0</v>
      </c>
      <c r="Q19" s="126">
        <f t="shared" si="4"/>
        <v>0</v>
      </c>
      <c r="R19" s="126">
        <f t="shared" si="5"/>
        <v>0</v>
      </c>
      <c r="S19" s="126">
        <f t="shared" si="6"/>
        <v>0</v>
      </c>
      <c r="T19" s="135">
        <f t="shared" si="7"/>
        <v>2081.85</v>
      </c>
    </row>
    <row r="20" s="136" customFormat="1" ht="15.75" spans="2:20">
      <c r="B20" s="154">
        <v>13</v>
      </c>
      <c r="C20" s="155" t="s">
        <v>244</v>
      </c>
      <c r="D20" s="152" t="s">
        <v>50</v>
      </c>
      <c r="E20" s="152">
        <f>'LOTE V_VI- Mat.Hidraulico'!E20*20%</f>
        <v>5</v>
      </c>
      <c r="F20" s="152">
        <f>'LOTE V_VI- Mat.Hidraulico'!F20*20%</f>
        <v>0</v>
      </c>
      <c r="G20" s="152">
        <f>'LOTE V_VI- Mat.Hidraulico'!G20*20%</f>
        <v>0</v>
      </c>
      <c r="H20" s="152">
        <f>'LOTE V_VI- Mat.Hidraulico'!H20*20%</f>
        <v>0</v>
      </c>
      <c r="I20" s="152">
        <f>'LOTE V_VI- Mat.Hidraulico'!I20*20%</f>
        <v>0</v>
      </c>
      <c r="J20" s="152">
        <f t="shared" si="0"/>
        <v>5</v>
      </c>
      <c r="K20" s="123">
        <v>573.63</v>
      </c>
      <c r="L20" s="124">
        <f>TRUNC(K20+K20*$L$5,2)</f>
        <v>705.67</v>
      </c>
      <c r="M20" s="173">
        <f t="shared" si="1"/>
        <v>3528.35</v>
      </c>
      <c r="O20" s="126">
        <f t="shared" si="2"/>
        <v>3528.35</v>
      </c>
      <c r="P20" s="126">
        <f t="shared" si="3"/>
        <v>0</v>
      </c>
      <c r="Q20" s="126">
        <f t="shared" si="4"/>
        <v>0</v>
      </c>
      <c r="R20" s="126">
        <f t="shared" si="5"/>
        <v>0</v>
      </c>
      <c r="S20" s="126">
        <f t="shared" si="6"/>
        <v>0</v>
      </c>
      <c r="T20" s="135">
        <f t="shared" si="7"/>
        <v>3528.35</v>
      </c>
    </row>
    <row r="21" s="136" customFormat="1" ht="63" spans="2:20">
      <c r="B21" s="154">
        <v>14</v>
      </c>
      <c r="C21" s="155" t="s">
        <v>245</v>
      </c>
      <c r="D21" s="152" t="s">
        <v>50</v>
      </c>
      <c r="E21" s="152">
        <f>'LOTE V_VI- Mat.Hidraulico'!E21*20%</f>
        <v>20</v>
      </c>
      <c r="F21" s="152">
        <f>'LOTE V_VI- Mat.Hidraulico'!F21*20%</f>
        <v>6</v>
      </c>
      <c r="G21" s="152">
        <f>'LOTE V_VI- Mat.Hidraulico'!G21*20%</f>
        <v>0</v>
      </c>
      <c r="H21" s="152">
        <f>'LOTE V_VI- Mat.Hidraulico'!H21*20%</f>
        <v>3</v>
      </c>
      <c r="I21" s="152">
        <f>'LOTE V_VI- Mat.Hidraulico'!I21*20%</f>
        <v>0</v>
      </c>
      <c r="J21" s="152">
        <f t="shared" si="0"/>
        <v>29</v>
      </c>
      <c r="K21" s="123">
        <v>23.56</v>
      </c>
      <c r="L21" s="124">
        <f>TRUNC(K21+K21*$L$5,2)</f>
        <v>28.98</v>
      </c>
      <c r="M21" s="173">
        <f t="shared" si="1"/>
        <v>840.42</v>
      </c>
      <c r="O21" s="126">
        <f t="shared" si="2"/>
        <v>579.6</v>
      </c>
      <c r="P21" s="126">
        <f t="shared" si="3"/>
        <v>173.88</v>
      </c>
      <c r="Q21" s="126">
        <f t="shared" si="4"/>
        <v>0</v>
      </c>
      <c r="R21" s="126">
        <f t="shared" si="5"/>
        <v>86.94</v>
      </c>
      <c r="S21" s="126">
        <f t="shared" si="6"/>
        <v>0</v>
      </c>
      <c r="T21" s="135">
        <f t="shared" si="7"/>
        <v>840.42</v>
      </c>
    </row>
    <row r="22" s="136" customFormat="1" ht="15.75" spans="2:20">
      <c r="B22" s="154">
        <v>15</v>
      </c>
      <c r="C22" s="155" t="s">
        <v>246</v>
      </c>
      <c r="D22" s="152" t="s">
        <v>50</v>
      </c>
      <c r="E22" s="152">
        <f>'LOTE V_VI- Mat.Hidraulico'!E22*20%</f>
        <v>20</v>
      </c>
      <c r="F22" s="152">
        <f>'LOTE V_VI- Mat.Hidraulico'!F22*20%</f>
        <v>16</v>
      </c>
      <c r="G22" s="152">
        <f>'LOTE V_VI- Mat.Hidraulico'!G22*20%</f>
        <v>0</v>
      </c>
      <c r="H22" s="152">
        <f>'LOTE V_VI- Mat.Hidraulico'!H22*20%</f>
        <v>6</v>
      </c>
      <c r="I22" s="152">
        <f>'LOTE V_VI- Mat.Hidraulico'!I22*20%</f>
        <v>0</v>
      </c>
      <c r="J22" s="152">
        <f t="shared" si="0"/>
        <v>42</v>
      </c>
      <c r="K22" s="123">
        <v>3.15</v>
      </c>
      <c r="L22" s="124">
        <f>TRUNC(K22+K22*$L$5,2)</f>
        <v>3.87</v>
      </c>
      <c r="M22" s="173">
        <f t="shared" si="1"/>
        <v>162.54</v>
      </c>
      <c r="O22" s="126">
        <f t="shared" si="2"/>
        <v>77.4</v>
      </c>
      <c r="P22" s="126">
        <f t="shared" si="3"/>
        <v>61.92</v>
      </c>
      <c r="Q22" s="126">
        <f t="shared" si="4"/>
        <v>0</v>
      </c>
      <c r="R22" s="126">
        <f t="shared" si="5"/>
        <v>23.22</v>
      </c>
      <c r="S22" s="126">
        <f t="shared" si="6"/>
        <v>0</v>
      </c>
      <c r="T22" s="135">
        <f t="shared" si="7"/>
        <v>162.54</v>
      </c>
    </row>
    <row r="23" s="136" customFormat="1" ht="31.5" spans="2:20">
      <c r="B23" s="154">
        <v>16</v>
      </c>
      <c r="C23" s="155" t="s">
        <v>247</v>
      </c>
      <c r="D23" s="152" t="s">
        <v>50</v>
      </c>
      <c r="E23" s="152">
        <f>'LOTE V_VI- Mat.Hidraulico'!E23*20%</f>
        <v>20</v>
      </c>
      <c r="F23" s="152">
        <f>'LOTE V_VI- Mat.Hidraulico'!F23*20%</f>
        <v>0</v>
      </c>
      <c r="G23" s="152">
        <f>'LOTE V_VI- Mat.Hidraulico'!G23*20%</f>
        <v>0</v>
      </c>
      <c r="H23" s="152">
        <f>'LOTE V_VI- Mat.Hidraulico'!H23*20%</f>
        <v>0</v>
      </c>
      <c r="I23" s="152">
        <f>'LOTE V_VI- Mat.Hidraulico'!I23*20%</f>
        <v>0</v>
      </c>
      <c r="J23" s="152">
        <f t="shared" si="0"/>
        <v>20</v>
      </c>
      <c r="K23" s="123">
        <v>28.33</v>
      </c>
      <c r="L23" s="124">
        <f>TRUNC(K23+K23*$L$5,2)</f>
        <v>34.85</v>
      </c>
      <c r="M23" s="173">
        <f t="shared" si="1"/>
        <v>697</v>
      </c>
      <c r="O23" s="126">
        <f t="shared" si="2"/>
        <v>697</v>
      </c>
      <c r="P23" s="126">
        <f t="shared" si="3"/>
        <v>0</v>
      </c>
      <c r="Q23" s="126">
        <f t="shared" si="4"/>
        <v>0</v>
      </c>
      <c r="R23" s="126">
        <f t="shared" si="5"/>
        <v>0</v>
      </c>
      <c r="S23" s="126">
        <f t="shared" si="6"/>
        <v>0</v>
      </c>
      <c r="T23" s="135">
        <f t="shared" si="7"/>
        <v>697</v>
      </c>
    </row>
    <row r="24" s="136" customFormat="1" ht="15.75" spans="2:20">
      <c r="B24" s="154">
        <v>17</v>
      </c>
      <c r="C24" s="155" t="s">
        <v>248</v>
      </c>
      <c r="D24" s="152" t="s">
        <v>50</v>
      </c>
      <c r="E24" s="152">
        <f>'LOTE V_VI- Mat.Hidraulico'!E24*20%</f>
        <v>20</v>
      </c>
      <c r="F24" s="152">
        <f>'LOTE V_VI- Mat.Hidraulico'!F24*20%</f>
        <v>0</v>
      </c>
      <c r="G24" s="152">
        <f>'LOTE V_VI- Mat.Hidraulico'!G24*20%</f>
        <v>0</v>
      </c>
      <c r="H24" s="152">
        <f>'LOTE V_VI- Mat.Hidraulico'!H24*20%</f>
        <v>0</v>
      </c>
      <c r="I24" s="152">
        <f>'LOTE V_VI- Mat.Hidraulico'!I24*20%</f>
        <v>0</v>
      </c>
      <c r="J24" s="152">
        <f t="shared" si="0"/>
        <v>20</v>
      </c>
      <c r="K24" s="123">
        <v>2.28</v>
      </c>
      <c r="L24" s="124">
        <f>TRUNC(K24+K24*$L$5,2)</f>
        <v>2.8</v>
      </c>
      <c r="M24" s="173">
        <f t="shared" si="1"/>
        <v>56</v>
      </c>
      <c r="O24" s="126">
        <f t="shared" si="2"/>
        <v>56</v>
      </c>
      <c r="P24" s="126">
        <f t="shared" si="3"/>
        <v>0</v>
      </c>
      <c r="Q24" s="126">
        <f t="shared" si="4"/>
        <v>0</v>
      </c>
      <c r="R24" s="126">
        <f t="shared" si="5"/>
        <v>0</v>
      </c>
      <c r="S24" s="126">
        <f t="shared" si="6"/>
        <v>0</v>
      </c>
      <c r="T24" s="135">
        <f t="shared" si="7"/>
        <v>56</v>
      </c>
    </row>
    <row r="25" s="136" customFormat="1" ht="15.75" spans="2:20">
      <c r="B25" s="154">
        <v>18</v>
      </c>
      <c r="C25" s="155" t="s">
        <v>249</v>
      </c>
      <c r="D25" s="152" t="s">
        <v>50</v>
      </c>
      <c r="E25" s="152">
        <f>'LOTE V_VI- Mat.Hidraulico'!E25*20%</f>
        <v>20</v>
      </c>
      <c r="F25" s="152">
        <f>'LOTE V_VI- Mat.Hidraulico'!F25*20%</f>
        <v>0</v>
      </c>
      <c r="G25" s="152">
        <f>'LOTE V_VI- Mat.Hidraulico'!G25*20%</f>
        <v>0</v>
      </c>
      <c r="H25" s="152">
        <f>'LOTE V_VI- Mat.Hidraulico'!H25*20%</f>
        <v>0</v>
      </c>
      <c r="I25" s="152">
        <f>'LOTE V_VI- Mat.Hidraulico'!I25*20%</f>
        <v>0</v>
      </c>
      <c r="J25" s="152">
        <f t="shared" si="0"/>
        <v>20</v>
      </c>
      <c r="K25" s="123">
        <v>3.92</v>
      </c>
      <c r="L25" s="124">
        <f>TRUNC(K25+K25*$L$5,2)</f>
        <v>4.82</v>
      </c>
      <c r="M25" s="173">
        <f t="shared" si="1"/>
        <v>96.4</v>
      </c>
      <c r="O25" s="126">
        <f t="shared" si="2"/>
        <v>96.4</v>
      </c>
      <c r="P25" s="126">
        <f t="shared" si="3"/>
        <v>0</v>
      </c>
      <c r="Q25" s="126">
        <f t="shared" si="4"/>
        <v>0</v>
      </c>
      <c r="R25" s="126">
        <f t="shared" si="5"/>
        <v>0</v>
      </c>
      <c r="S25" s="126">
        <f t="shared" si="6"/>
        <v>0</v>
      </c>
      <c r="T25" s="135">
        <f t="shared" si="7"/>
        <v>96.4</v>
      </c>
    </row>
    <row r="26" s="136" customFormat="1" ht="31.5" spans="2:20">
      <c r="B26" s="154">
        <v>19</v>
      </c>
      <c r="C26" s="155" t="s">
        <v>250</v>
      </c>
      <c r="D26" s="152" t="s">
        <v>50</v>
      </c>
      <c r="E26" s="152">
        <f>'LOTE V_VI- Mat.Hidraulico'!E26*20%</f>
        <v>20</v>
      </c>
      <c r="F26" s="152">
        <f>'LOTE V_VI- Mat.Hidraulico'!F26*20%</f>
        <v>0</v>
      </c>
      <c r="G26" s="152">
        <f>'LOTE V_VI- Mat.Hidraulico'!G26*20%</f>
        <v>0</v>
      </c>
      <c r="H26" s="152">
        <f>'LOTE V_VI- Mat.Hidraulico'!H26*20%</f>
        <v>0</v>
      </c>
      <c r="I26" s="152">
        <f>'LOTE V_VI- Mat.Hidraulico'!I26*20%</f>
        <v>0</v>
      </c>
      <c r="J26" s="152">
        <f t="shared" si="0"/>
        <v>20</v>
      </c>
      <c r="K26" s="123">
        <v>16.48</v>
      </c>
      <c r="L26" s="124">
        <f>TRUNC(K26+K26*$L$5,2)</f>
        <v>20.27</v>
      </c>
      <c r="M26" s="173">
        <f t="shared" si="1"/>
        <v>405.4</v>
      </c>
      <c r="O26" s="126">
        <f t="shared" si="2"/>
        <v>405.4</v>
      </c>
      <c r="P26" s="126">
        <f t="shared" si="3"/>
        <v>0</v>
      </c>
      <c r="Q26" s="126">
        <f t="shared" si="4"/>
        <v>0</v>
      </c>
      <c r="R26" s="126">
        <f t="shared" si="5"/>
        <v>0</v>
      </c>
      <c r="S26" s="126">
        <f t="shared" si="6"/>
        <v>0</v>
      </c>
      <c r="T26" s="135">
        <f t="shared" si="7"/>
        <v>405.4</v>
      </c>
    </row>
    <row r="27" s="136" customFormat="1" ht="15.75" spans="2:20">
      <c r="B27" s="154">
        <v>20</v>
      </c>
      <c r="C27" s="155" t="s">
        <v>251</v>
      </c>
      <c r="D27" s="152" t="s">
        <v>50</v>
      </c>
      <c r="E27" s="152">
        <f>'LOTE V_VI- Mat.Hidraulico'!E27*20%</f>
        <v>20</v>
      </c>
      <c r="F27" s="152">
        <f>'LOTE V_VI- Mat.Hidraulico'!F27*20%</f>
        <v>0</v>
      </c>
      <c r="G27" s="152">
        <f>'LOTE V_VI- Mat.Hidraulico'!G27*20%</f>
        <v>0</v>
      </c>
      <c r="H27" s="152">
        <f>'LOTE V_VI- Mat.Hidraulico'!H27*20%</f>
        <v>0</v>
      </c>
      <c r="I27" s="152">
        <f>'LOTE V_VI- Mat.Hidraulico'!I27*20%</f>
        <v>0</v>
      </c>
      <c r="J27" s="152">
        <f t="shared" si="0"/>
        <v>20</v>
      </c>
      <c r="K27" s="123">
        <v>60</v>
      </c>
      <c r="L27" s="124">
        <f>TRUNC(K27+K27*$L$5,2)</f>
        <v>73.81</v>
      </c>
      <c r="M27" s="173">
        <f t="shared" si="1"/>
        <v>1476.2</v>
      </c>
      <c r="O27" s="126">
        <f t="shared" si="2"/>
        <v>1476.2</v>
      </c>
      <c r="P27" s="126">
        <f t="shared" si="3"/>
        <v>0</v>
      </c>
      <c r="Q27" s="126">
        <f t="shared" si="4"/>
        <v>0</v>
      </c>
      <c r="R27" s="126">
        <f t="shared" si="5"/>
        <v>0</v>
      </c>
      <c r="S27" s="126">
        <f t="shared" si="6"/>
        <v>0</v>
      </c>
      <c r="T27" s="135">
        <f t="shared" si="7"/>
        <v>1476.2</v>
      </c>
    </row>
    <row r="28" s="136" customFormat="1" ht="15.75" spans="2:20">
      <c r="B28" s="154">
        <v>21</v>
      </c>
      <c r="C28" s="155" t="s">
        <v>252</v>
      </c>
      <c r="D28" s="152" t="s">
        <v>50</v>
      </c>
      <c r="E28" s="152">
        <f>'LOTE V_VI- Mat.Hidraulico'!E28*20%</f>
        <v>20</v>
      </c>
      <c r="F28" s="152">
        <f>'LOTE V_VI- Mat.Hidraulico'!F28*20%</f>
        <v>0</v>
      </c>
      <c r="G28" s="152">
        <f>'LOTE V_VI- Mat.Hidraulico'!G28*20%</f>
        <v>0</v>
      </c>
      <c r="H28" s="152">
        <f>'LOTE V_VI- Mat.Hidraulico'!H28*20%</f>
        <v>0</v>
      </c>
      <c r="I28" s="152">
        <f>'LOTE V_VI- Mat.Hidraulico'!I28*20%</f>
        <v>0</v>
      </c>
      <c r="J28" s="152">
        <f t="shared" si="0"/>
        <v>20</v>
      </c>
      <c r="K28" s="123">
        <v>5.01</v>
      </c>
      <c r="L28" s="124">
        <f>TRUNC(K28+K28*$L$5,2)</f>
        <v>6.16</v>
      </c>
      <c r="M28" s="173">
        <f t="shared" si="1"/>
        <v>123.2</v>
      </c>
      <c r="O28" s="126">
        <f t="shared" si="2"/>
        <v>123.2</v>
      </c>
      <c r="P28" s="126">
        <f t="shared" si="3"/>
        <v>0</v>
      </c>
      <c r="Q28" s="126">
        <f t="shared" si="4"/>
        <v>0</v>
      </c>
      <c r="R28" s="126">
        <f t="shared" si="5"/>
        <v>0</v>
      </c>
      <c r="S28" s="126">
        <f t="shared" si="6"/>
        <v>0</v>
      </c>
      <c r="T28" s="135">
        <f t="shared" si="7"/>
        <v>123.2</v>
      </c>
    </row>
    <row r="29" s="136" customFormat="1" ht="15.75" spans="2:20">
      <c r="B29" s="154">
        <v>22</v>
      </c>
      <c r="C29" s="155" t="s">
        <v>253</v>
      </c>
      <c r="D29" s="152" t="s">
        <v>50</v>
      </c>
      <c r="E29" s="152">
        <f>'LOTE V_VI- Mat.Hidraulico'!E29*20%</f>
        <v>20</v>
      </c>
      <c r="F29" s="152">
        <f>'LOTE V_VI- Mat.Hidraulico'!F29*20%</f>
        <v>0</v>
      </c>
      <c r="G29" s="152">
        <f>'LOTE V_VI- Mat.Hidraulico'!G29*20%</f>
        <v>0</v>
      </c>
      <c r="H29" s="152">
        <f>'LOTE V_VI- Mat.Hidraulico'!H29*20%</f>
        <v>0</v>
      </c>
      <c r="I29" s="152">
        <f>'LOTE V_VI- Mat.Hidraulico'!I29*20%</f>
        <v>0</v>
      </c>
      <c r="J29" s="152">
        <f t="shared" si="0"/>
        <v>20</v>
      </c>
      <c r="K29" s="123">
        <v>7.07</v>
      </c>
      <c r="L29" s="124">
        <f>TRUNC(K29+K29*$L$5,2)</f>
        <v>8.69</v>
      </c>
      <c r="M29" s="173">
        <f t="shared" si="1"/>
        <v>173.8</v>
      </c>
      <c r="O29" s="126">
        <f t="shared" si="2"/>
        <v>173.8</v>
      </c>
      <c r="P29" s="126">
        <f t="shared" si="3"/>
        <v>0</v>
      </c>
      <c r="Q29" s="126">
        <f t="shared" si="4"/>
        <v>0</v>
      </c>
      <c r="R29" s="126">
        <f t="shared" si="5"/>
        <v>0</v>
      </c>
      <c r="S29" s="126">
        <f t="shared" si="6"/>
        <v>0</v>
      </c>
      <c r="T29" s="135">
        <f t="shared" si="7"/>
        <v>173.8</v>
      </c>
    </row>
    <row r="30" s="136" customFormat="1" ht="15.75" spans="2:20">
      <c r="B30" s="154">
        <v>23</v>
      </c>
      <c r="C30" s="155" t="s">
        <v>254</v>
      </c>
      <c r="D30" s="152" t="s">
        <v>50</v>
      </c>
      <c r="E30" s="152">
        <f>'LOTE V_VI- Mat.Hidraulico'!E30*20%</f>
        <v>20</v>
      </c>
      <c r="F30" s="152">
        <f>'LOTE V_VI- Mat.Hidraulico'!F30*20%</f>
        <v>16</v>
      </c>
      <c r="G30" s="152">
        <f>'LOTE V_VI- Mat.Hidraulico'!G30*20%</f>
        <v>0</v>
      </c>
      <c r="H30" s="152">
        <f>'LOTE V_VI- Mat.Hidraulico'!H30*20%</f>
        <v>6</v>
      </c>
      <c r="I30" s="152">
        <f>'LOTE V_VI- Mat.Hidraulico'!I30*20%</f>
        <v>0</v>
      </c>
      <c r="J30" s="152">
        <f t="shared" si="0"/>
        <v>42</v>
      </c>
      <c r="K30" s="123">
        <v>2.99</v>
      </c>
      <c r="L30" s="124">
        <f>TRUNC(K30+K30*$L$5,2)</f>
        <v>3.67</v>
      </c>
      <c r="M30" s="173">
        <f t="shared" si="1"/>
        <v>154.14</v>
      </c>
      <c r="O30" s="126">
        <f t="shared" si="2"/>
        <v>73.4</v>
      </c>
      <c r="P30" s="126">
        <f t="shared" si="3"/>
        <v>58.72</v>
      </c>
      <c r="Q30" s="126">
        <f t="shared" si="4"/>
        <v>0</v>
      </c>
      <c r="R30" s="126">
        <f t="shared" si="5"/>
        <v>22.02</v>
      </c>
      <c r="S30" s="126">
        <f t="shared" si="6"/>
        <v>0</v>
      </c>
      <c r="T30" s="135">
        <f t="shared" si="7"/>
        <v>154.14</v>
      </c>
    </row>
    <row r="31" s="136" customFormat="1" ht="15.75" spans="2:20">
      <c r="B31" s="154">
        <v>24</v>
      </c>
      <c r="C31" s="155" t="s">
        <v>255</v>
      </c>
      <c r="D31" s="152" t="s">
        <v>50</v>
      </c>
      <c r="E31" s="152">
        <f>'LOTE V_VI- Mat.Hidraulico'!E31*20%</f>
        <v>20</v>
      </c>
      <c r="F31" s="152">
        <f>'LOTE V_VI- Mat.Hidraulico'!F31*20%</f>
        <v>16</v>
      </c>
      <c r="G31" s="152">
        <f>'LOTE V_VI- Mat.Hidraulico'!G31*20%</f>
        <v>0</v>
      </c>
      <c r="H31" s="152">
        <f>'LOTE V_VI- Mat.Hidraulico'!H31*20%</f>
        <v>6</v>
      </c>
      <c r="I31" s="152">
        <f>'LOTE V_VI- Mat.Hidraulico'!I31*20%</f>
        <v>0</v>
      </c>
      <c r="J31" s="152">
        <f t="shared" si="0"/>
        <v>42</v>
      </c>
      <c r="K31" s="123">
        <v>2.81</v>
      </c>
      <c r="L31" s="124">
        <f>TRUNC(K31+K31*$L$5,2)</f>
        <v>3.45</v>
      </c>
      <c r="M31" s="173">
        <f t="shared" si="1"/>
        <v>144.9</v>
      </c>
      <c r="O31" s="126">
        <f t="shared" si="2"/>
        <v>69</v>
      </c>
      <c r="P31" s="126">
        <f t="shared" si="3"/>
        <v>55.2</v>
      </c>
      <c r="Q31" s="126">
        <f t="shared" si="4"/>
        <v>0</v>
      </c>
      <c r="R31" s="126">
        <f t="shared" si="5"/>
        <v>20.7</v>
      </c>
      <c r="S31" s="126">
        <f t="shared" si="6"/>
        <v>0</v>
      </c>
      <c r="T31" s="135">
        <f t="shared" si="7"/>
        <v>144.9</v>
      </c>
    </row>
    <row r="32" s="136" customFormat="1" ht="31.5" spans="2:20">
      <c r="B32" s="154">
        <v>25</v>
      </c>
      <c r="C32" s="155" t="s">
        <v>256</v>
      </c>
      <c r="D32" s="152" t="s">
        <v>50</v>
      </c>
      <c r="E32" s="152">
        <f>'LOTE V_VI- Mat.Hidraulico'!E32*20%</f>
        <v>20</v>
      </c>
      <c r="F32" s="152">
        <f>'LOTE V_VI- Mat.Hidraulico'!F32*20%</f>
        <v>16</v>
      </c>
      <c r="G32" s="152">
        <f>'LOTE V_VI- Mat.Hidraulico'!G32*20%</f>
        <v>0</v>
      </c>
      <c r="H32" s="152">
        <f>'LOTE V_VI- Mat.Hidraulico'!H32*20%</f>
        <v>10</v>
      </c>
      <c r="I32" s="152">
        <f>'LOTE V_VI- Mat.Hidraulico'!I32*20%</f>
        <v>0</v>
      </c>
      <c r="J32" s="152">
        <f t="shared" si="0"/>
        <v>46</v>
      </c>
      <c r="K32" s="123">
        <v>3.07</v>
      </c>
      <c r="L32" s="124">
        <f>TRUNC(K32+K32*$L$5,2)</f>
        <v>3.77</v>
      </c>
      <c r="M32" s="173">
        <f t="shared" si="1"/>
        <v>173.42</v>
      </c>
      <c r="O32" s="126">
        <f t="shared" si="2"/>
        <v>75.4</v>
      </c>
      <c r="P32" s="126">
        <f t="shared" si="3"/>
        <v>60.32</v>
      </c>
      <c r="Q32" s="126">
        <f t="shared" si="4"/>
        <v>0</v>
      </c>
      <c r="R32" s="126">
        <f t="shared" si="5"/>
        <v>37.7</v>
      </c>
      <c r="S32" s="126">
        <f t="shared" si="6"/>
        <v>0</v>
      </c>
      <c r="T32" s="135">
        <f t="shared" si="7"/>
        <v>173.42</v>
      </c>
    </row>
    <row r="33" s="136" customFormat="1" ht="15.75" spans="2:20">
      <c r="B33" s="154">
        <v>26</v>
      </c>
      <c r="C33" s="155" t="s">
        <v>257</v>
      </c>
      <c r="D33" s="152" t="s">
        <v>50</v>
      </c>
      <c r="E33" s="152">
        <f>'LOTE V_VI- Mat.Hidraulico'!E33*20%</f>
        <v>20</v>
      </c>
      <c r="F33" s="152">
        <f>'LOTE V_VI- Mat.Hidraulico'!F33*20%</f>
        <v>0</v>
      </c>
      <c r="G33" s="152">
        <f>'LOTE V_VI- Mat.Hidraulico'!G33*20%</f>
        <v>0</v>
      </c>
      <c r="H33" s="152">
        <f>'LOTE V_VI- Mat.Hidraulico'!H33*20%</f>
        <v>0</v>
      </c>
      <c r="I33" s="152">
        <f>'LOTE V_VI- Mat.Hidraulico'!I33*20%</f>
        <v>0</v>
      </c>
      <c r="J33" s="152">
        <f t="shared" si="0"/>
        <v>20</v>
      </c>
      <c r="K33" s="123">
        <v>23.78</v>
      </c>
      <c r="L33" s="124">
        <f>TRUNC(K33+K33*$L$5,2)</f>
        <v>29.25</v>
      </c>
      <c r="M33" s="173">
        <f t="shared" si="1"/>
        <v>585</v>
      </c>
      <c r="O33" s="126">
        <f t="shared" si="2"/>
        <v>585</v>
      </c>
      <c r="P33" s="126">
        <f t="shared" si="3"/>
        <v>0</v>
      </c>
      <c r="Q33" s="126">
        <f t="shared" si="4"/>
        <v>0</v>
      </c>
      <c r="R33" s="126">
        <f t="shared" si="5"/>
        <v>0</v>
      </c>
      <c r="S33" s="126">
        <f t="shared" si="6"/>
        <v>0</v>
      </c>
      <c r="T33" s="135">
        <f t="shared" si="7"/>
        <v>585</v>
      </c>
    </row>
    <row r="34" s="136" customFormat="1" ht="15.75" spans="2:20">
      <c r="B34" s="154">
        <v>27</v>
      </c>
      <c r="C34" s="156" t="s">
        <v>258</v>
      </c>
      <c r="D34" s="152" t="s">
        <v>50</v>
      </c>
      <c r="E34" s="152">
        <f>'LOTE V_VI- Mat.Hidraulico'!E34*20%</f>
        <v>16</v>
      </c>
      <c r="F34" s="152">
        <f>'LOTE V_VI- Mat.Hidraulico'!F34*20%</f>
        <v>0</v>
      </c>
      <c r="G34" s="152">
        <f>'LOTE V_VI- Mat.Hidraulico'!G34*20%</f>
        <v>40</v>
      </c>
      <c r="H34" s="152">
        <f>'LOTE V_VI- Mat.Hidraulico'!H34*20%</f>
        <v>0</v>
      </c>
      <c r="I34" s="152">
        <f>'LOTE V_VI- Mat.Hidraulico'!I34*20%</f>
        <v>0</v>
      </c>
      <c r="J34" s="152">
        <f t="shared" si="0"/>
        <v>56</v>
      </c>
      <c r="K34" s="123">
        <v>61.69</v>
      </c>
      <c r="L34" s="124">
        <f>TRUNC(K34+K34*$L$5,2)</f>
        <v>75.89</v>
      </c>
      <c r="M34" s="173">
        <f t="shared" si="1"/>
        <v>4249.84</v>
      </c>
      <c r="O34" s="126">
        <f t="shared" si="2"/>
        <v>1214.24</v>
      </c>
      <c r="P34" s="126">
        <f t="shared" si="3"/>
        <v>0</v>
      </c>
      <c r="Q34" s="126">
        <f t="shared" si="4"/>
        <v>3035.6</v>
      </c>
      <c r="R34" s="126">
        <f t="shared" si="5"/>
        <v>0</v>
      </c>
      <c r="S34" s="126">
        <f t="shared" si="6"/>
        <v>0</v>
      </c>
      <c r="T34" s="135">
        <f t="shared" si="7"/>
        <v>4249.84</v>
      </c>
    </row>
    <row r="35" s="136" customFormat="1" ht="31.5" spans="2:20">
      <c r="B35" s="154">
        <v>28</v>
      </c>
      <c r="C35" s="156" t="s">
        <v>259</v>
      </c>
      <c r="D35" s="152" t="s">
        <v>50</v>
      </c>
      <c r="E35" s="152">
        <f>'LOTE V_VI- Mat.Hidraulico'!E35*20%</f>
        <v>16</v>
      </c>
      <c r="F35" s="152">
        <f>'LOTE V_VI- Mat.Hidraulico'!F35*20%</f>
        <v>0</v>
      </c>
      <c r="G35" s="152">
        <f>'LOTE V_VI- Mat.Hidraulico'!G35*20%</f>
        <v>40</v>
      </c>
      <c r="H35" s="152">
        <f>'LOTE V_VI- Mat.Hidraulico'!H35*20%</f>
        <v>0</v>
      </c>
      <c r="I35" s="152">
        <f>'LOTE V_VI- Mat.Hidraulico'!I35*20%</f>
        <v>0</v>
      </c>
      <c r="J35" s="152">
        <f t="shared" si="0"/>
        <v>56</v>
      </c>
      <c r="K35" s="123">
        <v>3.99</v>
      </c>
      <c r="L35" s="124">
        <f>TRUNC(K35+K35*$L$5,2)</f>
        <v>4.9</v>
      </c>
      <c r="M35" s="173">
        <f t="shared" si="1"/>
        <v>274.4</v>
      </c>
      <c r="O35" s="126">
        <f t="shared" si="2"/>
        <v>78.4</v>
      </c>
      <c r="P35" s="126">
        <f t="shared" si="3"/>
        <v>0</v>
      </c>
      <c r="Q35" s="126">
        <f t="shared" si="4"/>
        <v>196</v>
      </c>
      <c r="R35" s="126">
        <f t="shared" si="5"/>
        <v>0</v>
      </c>
      <c r="S35" s="126">
        <f t="shared" si="6"/>
        <v>0</v>
      </c>
      <c r="T35" s="135">
        <f t="shared" si="7"/>
        <v>274.4</v>
      </c>
    </row>
    <row r="36" s="136" customFormat="1" ht="31.5" spans="2:20">
      <c r="B36" s="154">
        <v>29</v>
      </c>
      <c r="C36" s="156" t="s">
        <v>260</v>
      </c>
      <c r="D36" s="152" t="s">
        <v>50</v>
      </c>
      <c r="E36" s="152">
        <f>'LOTE V_VI- Mat.Hidraulico'!E36*20%</f>
        <v>10</v>
      </c>
      <c r="F36" s="152">
        <f>'LOTE V_VI- Mat.Hidraulico'!F36*20%</f>
        <v>0</v>
      </c>
      <c r="G36" s="152">
        <f>'LOTE V_VI- Mat.Hidraulico'!G36*20%</f>
        <v>10</v>
      </c>
      <c r="H36" s="152">
        <f>'LOTE V_VI- Mat.Hidraulico'!H36*20%</f>
        <v>0</v>
      </c>
      <c r="I36" s="152">
        <f>'LOTE V_VI- Mat.Hidraulico'!I36*20%</f>
        <v>0</v>
      </c>
      <c r="J36" s="152">
        <f t="shared" si="0"/>
        <v>20</v>
      </c>
      <c r="K36" s="123">
        <v>1.9</v>
      </c>
      <c r="L36" s="124">
        <f>TRUNC(K36+K36*$L$5,2)</f>
        <v>2.33</v>
      </c>
      <c r="M36" s="173">
        <f t="shared" si="1"/>
        <v>46.6</v>
      </c>
      <c r="O36" s="126">
        <f t="shared" si="2"/>
        <v>23.3</v>
      </c>
      <c r="P36" s="126">
        <f t="shared" si="3"/>
        <v>0</v>
      </c>
      <c r="Q36" s="126">
        <f t="shared" si="4"/>
        <v>23.3</v>
      </c>
      <c r="R36" s="126">
        <f t="shared" si="5"/>
        <v>0</v>
      </c>
      <c r="S36" s="126">
        <f t="shared" si="6"/>
        <v>0</v>
      </c>
      <c r="T36" s="135">
        <f t="shared" si="7"/>
        <v>46.6</v>
      </c>
    </row>
    <row r="37" s="136" customFormat="1" ht="15.75" spans="2:20">
      <c r="B37" s="154">
        <v>30</v>
      </c>
      <c r="C37" s="155" t="s">
        <v>261</v>
      </c>
      <c r="D37" s="152" t="s">
        <v>50</v>
      </c>
      <c r="E37" s="152">
        <f>'LOTE V_VI- Mat.Hidraulico'!E37*20%</f>
        <v>20</v>
      </c>
      <c r="F37" s="152">
        <f>'LOTE V_VI- Mat.Hidraulico'!F37*20%</f>
        <v>4</v>
      </c>
      <c r="G37" s="152">
        <f>'LOTE V_VI- Mat.Hidraulico'!G37*20%</f>
        <v>0</v>
      </c>
      <c r="H37" s="152">
        <f>'LOTE V_VI- Mat.Hidraulico'!H37*20%</f>
        <v>3</v>
      </c>
      <c r="I37" s="152">
        <f>'LOTE V_VI- Mat.Hidraulico'!I37*20%</f>
        <v>0</v>
      </c>
      <c r="J37" s="152">
        <f t="shared" si="0"/>
        <v>27</v>
      </c>
      <c r="K37" s="123">
        <v>62.9</v>
      </c>
      <c r="L37" s="124">
        <f>TRUNC(K37+K37*$L$5,2)</f>
        <v>77.37</v>
      </c>
      <c r="M37" s="173">
        <f t="shared" si="1"/>
        <v>2088.99</v>
      </c>
      <c r="O37" s="126">
        <f t="shared" si="2"/>
        <v>1547.4</v>
      </c>
      <c r="P37" s="126">
        <f t="shared" si="3"/>
        <v>309.48</v>
      </c>
      <c r="Q37" s="126">
        <f t="shared" si="4"/>
        <v>0</v>
      </c>
      <c r="R37" s="126">
        <f t="shared" si="5"/>
        <v>232.11</v>
      </c>
      <c r="S37" s="126">
        <f t="shared" si="6"/>
        <v>0</v>
      </c>
      <c r="T37" s="135">
        <f t="shared" si="7"/>
        <v>2088.99</v>
      </c>
    </row>
    <row r="38" s="136" customFormat="1" ht="31.5" spans="2:20">
      <c r="B38" s="154">
        <v>31</v>
      </c>
      <c r="C38" s="155" t="s">
        <v>262</v>
      </c>
      <c r="D38" s="152" t="s">
        <v>50</v>
      </c>
      <c r="E38" s="152">
        <f>'LOTE V_VI- Mat.Hidraulico'!E38*20%</f>
        <v>20</v>
      </c>
      <c r="F38" s="152">
        <f>'LOTE V_VI- Mat.Hidraulico'!F38*20%</f>
        <v>8</v>
      </c>
      <c r="G38" s="152">
        <f>'LOTE V_VI- Mat.Hidraulico'!G38*20%</f>
        <v>0</v>
      </c>
      <c r="H38" s="152">
        <f>'LOTE V_VI- Mat.Hidraulico'!H38*20%</f>
        <v>3</v>
      </c>
      <c r="I38" s="152">
        <f>'LOTE V_VI- Mat.Hidraulico'!I38*20%</f>
        <v>0</v>
      </c>
      <c r="J38" s="152">
        <f t="shared" si="0"/>
        <v>31</v>
      </c>
      <c r="K38" s="123">
        <v>89.95</v>
      </c>
      <c r="L38" s="124">
        <f>TRUNC(K38+K38*$L$5,2)</f>
        <v>110.65</v>
      </c>
      <c r="M38" s="173">
        <f t="shared" si="1"/>
        <v>3430.15</v>
      </c>
      <c r="O38" s="126">
        <f t="shared" si="2"/>
        <v>2213</v>
      </c>
      <c r="P38" s="126">
        <f t="shared" si="3"/>
        <v>885.2</v>
      </c>
      <c r="Q38" s="126">
        <f t="shared" si="4"/>
        <v>0</v>
      </c>
      <c r="R38" s="126">
        <f t="shared" si="5"/>
        <v>331.95</v>
      </c>
      <c r="S38" s="126">
        <f t="shared" si="6"/>
        <v>0</v>
      </c>
      <c r="T38" s="135">
        <f t="shared" si="7"/>
        <v>3430.15</v>
      </c>
    </row>
    <row r="39" s="136" customFormat="1" ht="31.5" spans="2:20">
      <c r="B39" s="154">
        <v>32</v>
      </c>
      <c r="C39" s="155" t="s">
        <v>263</v>
      </c>
      <c r="D39" s="152" t="s">
        <v>50</v>
      </c>
      <c r="E39" s="152">
        <f>'LOTE V_VI- Mat.Hidraulico'!E39*20%</f>
        <v>3</v>
      </c>
      <c r="F39" s="152">
        <f>'LOTE V_VI- Mat.Hidraulico'!F39*20%</f>
        <v>0</v>
      </c>
      <c r="G39" s="152">
        <f>'LOTE V_VI- Mat.Hidraulico'!G39*20%</f>
        <v>0</v>
      </c>
      <c r="H39" s="152">
        <f>'LOTE V_VI- Mat.Hidraulico'!H39*20%</f>
        <v>0</v>
      </c>
      <c r="I39" s="152">
        <f>'LOTE V_VI- Mat.Hidraulico'!I39*20%</f>
        <v>0</v>
      </c>
      <c r="J39" s="152">
        <f t="shared" si="0"/>
        <v>3</v>
      </c>
      <c r="K39" s="123">
        <v>77.66</v>
      </c>
      <c r="L39" s="124">
        <f>TRUNC(K39+K39*$L$5,2)</f>
        <v>95.53</v>
      </c>
      <c r="M39" s="173">
        <f t="shared" si="1"/>
        <v>286.59</v>
      </c>
      <c r="O39" s="126">
        <f t="shared" si="2"/>
        <v>286.59</v>
      </c>
      <c r="P39" s="126">
        <f t="shared" si="3"/>
        <v>0</v>
      </c>
      <c r="Q39" s="126">
        <f t="shared" si="4"/>
        <v>0</v>
      </c>
      <c r="R39" s="126">
        <f t="shared" si="5"/>
        <v>0</v>
      </c>
      <c r="S39" s="126">
        <f t="shared" si="6"/>
        <v>0</v>
      </c>
      <c r="T39" s="135">
        <f t="shared" si="7"/>
        <v>286.59</v>
      </c>
    </row>
    <row r="40" s="136" customFormat="1" ht="15.75" spans="2:20">
      <c r="B40" s="154">
        <v>33</v>
      </c>
      <c r="C40" s="155" t="s">
        <v>264</v>
      </c>
      <c r="D40" s="152" t="s">
        <v>50</v>
      </c>
      <c r="E40" s="152">
        <f>'LOTE V_VI- Mat.Hidraulico'!E40*20%</f>
        <v>20</v>
      </c>
      <c r="F40" s="152">
        <f>'LOTE V_VI- Mat.Hidraulico'!F40*20%</f>
        <v>10</v>
      </c>
      <c r="G40" s="152">
        <f>'LOTE V_VI- Mat.Hidraulico'!G40*20%</f>
        <v>0</v>
      </c>
      <c r="H40" s="152">
        <f>'LOTE V_VI- Mat.Hidraulico'!H40*20%</f>
        <v>5</v>
      </c>
      <c r="I40" s="152">
        <f>'LOTE V_VI- Mat.Hidraulico'!I40*20%</f>
        <v>0</v>
      </c>
      <c r="J40" s="152">
        <f t="shared" si="0"/>
        <v>35</v>
      </c>
      <c r="K40" s="123">
        <v>8.22</v>
      </c>
      <c r="L40" s="124">
        <f>TRUNC(K40+K40*$L$5,2)</f>
        <v>10.11</v>
      </c>
      <c r="M40" s="173">
        <f t="shared" si="1"/>
        <v>353.85</v>
      </c>
      <c r="O40" s="126">
        <f t="shared" si="2"/>
        <v>202.2</v>
      </c>
      <c r="P40" s="126">
        <f t="shared" si="3"/>
        <v>101.1</v>
      </c>
      <c r="Q40" s="126">
        <f t="shared" si="4"/>
        <v>0</v>
      </c>
      <c r="R40" s="126">
        <f t="shared" si="5"/>
        <v>50.55</v>
      </c>
      <c r="S40" s="126">
        <f t="shared" si="6"/>
        <v>0</v>
      </c>
      <c r="T40" s="135">
        <f t="shared" si="7"/>
        <v>353.85</v>
      </c>
    </row>
    <row r="41" s="136" customFormat="1" ht="15.75" spans="2:20">
      <c r="B41" s="154">
        <v>34</v>
      </c>
      <c r="C41" s="155" t="s">
        <v>265</v>
      </c>
      <c r="D41" s="152" t="s">
        <v>50</v>
      </c>
      <c r="E41" s="152">
        <f>'LOTE V_VI- Mat.Hidraulico'!E41*20%</f>
        <v>20</v>
      </c>
      <c r="F41" s="152">
        <f>'LOTE V_VI- Mat.Hidraulico'!F41*20%</f>
        <v>10</v>
      </c>
      <c r="G41" s="152">
        <f>'LOTE V_VI- Mat.Hidraulico'!G41*20%</f>
        <v>0</v>
      </c>
      <c r="H41" s="152">
        <f>'LOTE V_VI- Mat.Hidraulico'!H41*20%</f>
        <v>5</v>
      </c>
      <c r="I41" s="152">
        <f>'LOTE V_VI- Mat.Hidraulico'!I41*20%</f>
        <v>0</v>
      </c>
      <c r="J41" s="152">
        <f t="shared" si="0"/>
        <v>35</v>
      </c>
      <c r="K41" s="123">
        <v>16.73</v>
      </c>
      <c r="L41" s="124">
        <f>TRUNC(K41+K41*$L$5,2)</f>
        <v>20.58</v>
      </c>
      <c r="M41" s="173">
        <f t="shared" si="1"/>
        <v>720.3</v>
      </c>
      <c r="O41" s="126">
        <f t="shared" si="2"/>
        <v>411.6</v>
      </c>
      <c r="P41" s="126">
        <f t="shared" si="3"/>
        <v>205.8</v>
      </c>
      <c r="Q41" s="126">
        <f t="shared" si="4"/>
        <v>0</v>
      </c>
      <c r="R41" s="126">
        <f t="shared" si="5"/>
        <v>102.9</v>
      </c>
      <c r="S41" s="126">
        <f t="shared" si="6"/>
        <v>0</v>
      </c>
      <c r="T41" s="135">
        <f t="shared" si="7"/>
        <v>720.3</v>
      </c>
    </row>
    <row r="42" s="136" customFormat="1" ht="15.75" spans="2:20">
      <c r="B42" s="154">
        <v>35</v>
      </c>
      <c r="C42" s="155" t="s">
        <v>266</v>
      </c>
      <c r="D42" s="152" t="s">
        <v>50</v>
      </c>
      <c r="E42" s="152">
        <f>'LOTE V_VI- Mat.Hidraulico'!E42*20%</f>
        <v>20</v>
      </c>
      <c r="F42" s="152">
        <f>'LOTE V_VI- Mat.Hidraulico'!F42*20%</f>
        <v>10</v>
      </c>
      <c r="G42" s="152">
        <f>'LOTE V_VI- Mat.Hidraulico'!G42*20%</f>
        <v>0</v>
      </c>
      <c r="H42" s="152">
        <f>'LOTE V_VI- Mat.Hidraulico'!H42*20%</f>
        <v>5</v>
      </c>
      <c r="I42" s="152">
        <f>'LOTE V_VI- Mat.Hidraulico'!I42*20%</f>
        <v>0</v>
      </c>
      <c r="J42" s="152">
        <f t="shared" si="0"/>
        <v>35</v>
      </c>
      <c r="K42" s="123">
        <v>3.16</v>
      </c>
      <c r="L42" s="124">
        <f>TRUNC(K42+K42*$L$5,2)</f>
        <v>3.88</v>
      </c>
      <c r="M42" s="173">
        <f t="shared" si="1"/>
        <v>135.8</v>
      </c>
      <c r="O42" s="126">
        <f t="shared" si="2"/>
        <v>77.6</v>
      </c>
      <c r="P42" s="126">
        <f t="shared" si="3"/>
        <v>38.8</v>
      </c>
      <c r="Q42" s="126">
        <f t="shared" si="4"/>
        <v>0</v>
      </c>
      <c r="R42" s="126">
        <f t="shared" si="5"/>
        <v>19.4</v>
      </c>
      <c r="S42" s="126">
        <f t="shared" si="6"/>
        <v>0</v>
      </c>
      <c r="T42" s="135">
        <f t="shared" si="7"/>
        <v>135.8</v>
      </c>
    </row>
    <row r="43" s="136" customFormat="1" ht="15.75" spans="2:20">
      <c r="B43" s="154">
        <v>36</v>
      </c>
      <c r="C43" s="155" t="s">
        <v>267</v>
      </c>
      <c r="D43" s="152" t="s">
        <v>50</v>
      </c>
      <c r="E43" s="152">
        <f>'LOTE V_VI- Mat.Hidraulico'!E43*20%</f>
        <v>20</v>
      </c>
      <c r="F43" s="152">
        <f>'LOTE V_VI- Mat.Hidraulico'!F43*20%</f>
        <v>10</v>
      </c>
      <c r="G43" s="152">
        <f>'LOTE V_VI- Mat.Hidraulico'!G43*20%</f>
        <v>0</v>
      </c>
      <c r="H43" s="152">
        <f>'LOTE V_VI- Mat.Hidraulico'!H43*20%</f>
        <v>5</v>
      </c>
      <c r="I43" s="152">
        <f>'LOTE V_VI- Mat.Hidraulico'!I43*20%</f>
        <v>0</v>
      </c>
      <c r="J43" s="152">
        <f t="shared" si="0"/>
        <v>35</v>
      </c>
      <c r="K43" s="123">
        <v>4.88</v>
      </c>
      <c r="L43" s="124">
        <f>TRUNC(K43+K43*$L$5,2)</f>
        <v>6</v>
      </c>
      <c r="M43" s="173">
        <f t="shared" si="1"/>
        <v>210</v>
      </c>
      <c r="O43" s="126">
        <f t="shared" si="2"/>
        <v>120</v>
      </c>
      <c r="P43" s="126">
        <f t="shared" si="3"/>
        <v>60</v>
      </c>
      <c r="Q43" s="126">
        <f t="shared" si="4"/>
        <v>0</v>
      </c>
      <c r="R43" s="126">
        <f t="shared" si="5"/>
        <v>30</v>
      </c>
      <c r="S43" s="126">
        <f t="shared" si="6"/>
        <v>0</v>
      </c>
      <c r="T43" s="135">
        <f t="shared" si="7"/>
        <v>210</v>
      </c>
    </row>
    <row r="44" s="136" customFormat="1" ht="15.75" spans="2:20">
      <c r="B44" s="154">
        <v>37</v>
      </c>
      <c r="C44" s="155" t="s">
        <v>268</v>
      </c>
      <c r="D44" s="152" t="s">
        <v>50</v>
      </c>
      <c r="E44" s="152">
        <f>'LOTE V_VI- Mat.Hidraulico'!E44*20%</f>
        <v>20</v>
      </c>
      <c r="F44" s="152">
        <f>'LOTE V_VI- Mat.Hidraulico'!F44*20%</f>
        <v>10</v>
      </c>
      <c r="G44" s="152">
        <f>'LOTE V_VI- Mat.Hidraulico'!G44*20%</f>
        <v>0</v>
      </c>
      <c r="H44" s="152">
        <f>'LOTE V_VI- Mat.Hidraulico'!H44*20%</f>
        <v>8</v>
      </c>
      <c r="I44" s="152">
        <f>'LOTE V_VI- Mat.Hidraulico'!I44*20%</f>
        <v>0</v>
      </c>
      <c r="J44" s="152">
        <f t="shared" si="0"/>
        <v>38</v>
      </c>
      <c r="K44" s="123">
        <v>9.45</v>
      </c>
      <c r="L44" s="124">
        <f>TRUNC(K44+K44*$L$5,2)</f>
        <v>11.62</v>
      </c>
      <c r="M44" s="173">
        <f t="shared" si="1"/>
        <v>441.56</v>
      </c>
      <c r="O44" s="126">
        <f t="shared" si="2"/>
        <v>232.4</v>
      </c>
      <c r="P44" s="126">
        <f t="shared" si="3"/>
        <v>116.2</v>
      </c>
      <c r="Q44" s="126">
        <f t="shared" si="4"/>
        <v>0</v>
      </c>
      <c r="R44" s="126">
        <f t="shared" si="5"/>
        <v>92.96</v>
      </c>
      <c r="S44" s="126">
        <f t="shared" si="6"/>
        <v>0</v>
      </c>
      <c r="T44" s="135">
        <f t="shared" si="7"/>
        <v>441.56</v>
      </c>
    </row>
    <row r="45" s="136" customFormat="1" ht="15.75" spans="2:20">
      <c r="B45" s="154">
        <v>38</v>
      </c>
      <c r="C45" s="155" t="s">
        <v>269</v>
      </c>
      <c r="D45" s="152" t="s">
        <v>50</v>
      </c>
      <c r="E45" s="152">
        <f>'LOTE V_VI- Mat.Hidraulico'!E45*20%</f>
        <v>20</v>
      </c>
      <c r="F45" s="152">
        <f>'LOTE V_VI- Mat.Hidraulico'!F45*20%</f>
        <v>10</v>
      </c>
      <c r="G45" s="152">
        <f>'LOTE V_VI- Mat.Hidraulico'!G45*20%</f>
        <v>0</v>
      </c>
      <c r="H45" s="152">
        <f>'LOTE V_VI- Mat.Hidraulico'!H45*20%</f>
        <v>8</v>
      </c>
      <c r="I45" s="152">
        <f>'LOTE V_VI- Mat.Hidraulico'!I45*20%</f>
        <v>0</v>
      </c>
      <c r="J45" s="152">
        <f t="shared" si="0"/>
        <v>38</v>
      </c>
      <c r="K45" s="123">
        <v>6.57</v>
      </c>
      <c r="L45" s="124">
        <f>TRUNC(K45+K45*$L$5,2)</f>
        <v>8.08</v>
      </c>
      <c r="M45" s="173">
        <f t="shared" si="1"/>
        <v>307.04</v>
      </c>
      <c r="O45" s="126">
        <f t="shared" si="2"/>
        <v>161.6</v>
      </c>
      <c r="P45" s="126">
        <f t="shared" si="3"/>
        <v>80.8</v>
      </c>
      <c r="Q45" s="126">
        <f t="shared" si="4"/>
        <v>0</v>
      </c>
      <c r="R45" s="126">
        <f t="shared" si="5"/>
        <v>64.64</v>
      </c>
      <c r="S45" s="126">
        <f t="shared" si="6"/>
        <v>0</v>
      </c>
      <c r="T45" s="135">
        <f t="shared" si="7"/>
        <v>307.04</v>
      </c>
    </row>
    <row r="46" s="136" customFormat="1" ht="15.75" spans="2:20">
      <c r="B46" s="154">
        <v>39</v>
      </c>
      <c r="C46" s="155" t="s">
        <v>270</v>
      </c>
      <c r="D46" s="152" t="s">
        <v>50</v>
      </c>
      <c r="E46" s="152">
        <f>'LOTE V_VI- Mat.Hidraulico'!E46*20%</f>
        <v>16</v>
      </c>
      <c r="F46" s="152">
        <f>'LOTE V_VI- Mat.Hidraulico'!F46*20%</f>
        <v>0</v>
      </c>
      <c r="G46" s="152">
        <f>'LOTE V_VI- Mat.Hidraulico'!G46*20%</f>
        <v>0</v>
      </c>
      <c r="H46" s="152">
        <f>'LOTE V_VI- Mat.Hidraulico'!H46*20%</f>
        <v>0</v>
      </c>
      <c r="I46" s="152">
        <f>'LOTE V_VI- Mat.Hidraulico'!I46*20%</f>
        <v>0</v>
      </c>
      <c r="J46" s="152">
        <f t="shared" si="0"/>
        <v>16</v>
      </c>
      <c r="K46" s="123">
        <v>8.88</v>
      </c>
      <c r="L46" s="124">
        <f>TRUNC(K46+K46*$L$5,2)</f>
        <v>10.92</v>
      </c>
      <c r="M46" s="173">
        <f t="shared" si="1"/>
        <v>174.72</v>
      </c>
      <c r="O46" s="126">
        <f t="shared" si="2"/>
        <v>174.72</v>
      </c>
      <c r="P46" s="126">
        <f t="shared" si="3"/>
        <v>0</v>
      </c>
      <c r="Q46" s="126">
        <f t="shared" si="4"/>
        <v>0</v>
      </c>
      <c r="R46" s="126">
        <f t="shared" si="5"/>
        <v>0</v>
      </c>
      <c r="S46" s="126">
        <f t="shared" si="6"/>
        <v>0</v>
      </c>
      <c r="T46" s="135">
        <f t="shared" si="7"/>
        <v>174.72</v>
      </c>
    </row>
    <row r="47" s="136" customFormat="1" ht="15.75" spans="2:20">
      <c r="B47" s="154">
        <v>40</v>
      </c>
      <c r="C47" s="155" t="s">
        <v>271</v>
      </c>
      <c r="D47" s="152" t="s">
        <v>50</v>
      </c>
      <c r="E47" s="152">
        <f>'LOTE V_VI- Mat.Hidraulico'!E47*20%</f>
        <v>16</v>
      </c>
      <c r="F47" s="152">
        <f>'LOTE V_VI- Mat.Hidraulico'!F47*20%</f>
        <v>0</v>
      </c>
      <c r="G47" s="152">
        <f>'LOTE V_VI- Mat.Hidraulico'!G47*20%</f>
        <v>0</v>
      </c>
      <c r="H47" s="152">
        <f>'LOTE V_VI- Mat.Hidraulico'!H47*20%</f>
        <v>0</v>
      </c>
      <c r="I47" s="152">
        <f>'LOTE V_VI- Mat.Hidraulico'!I47*20%</f>
        <v>0</v>
      </c>
      <c r="J47" s="152">
        <f t="shared" si="0"/>
        <v>16</v>
      </c>
      <c r="K47" s="123">
        <v>23.93</v>
      </c>
      <c r="L47" s="124">
        <f>TRUNC(K47+K47*$L$5,2)</f>
        <v>29.43</v>
      </c>
      <c r="M47" s="173">
        <f t="shared" si="1"/>
        <v>470.88</v>
      </c>
      <c r="O47" s="126">
        <f t="shared" si="2"/>
        <v>470.88</v>
      </c>
      <c r="P47" s="126">
        <f t="shared" si="3"/>
        <v>0</v>
      </c>
      <c r="Q47" s="126">
        <f t="shared" si="4"/>
        <v>0</v>
      </c>
      <c r="R47" s="126">
        <f t="shared" si="5"/>
        <v>0</v>
      </c>
      <c r="S47" s="126">
        <f t="shared" si="6"/>
        <v>0</v>
      </c>
      <c r="T47" s="135">
        <f t="shared" si="7"/>
        <v>470.88</v>
      </c>
    </row>
    <row r="48" s="136" customFormat="1" ht="15.75" spans="2:20">
      <c r="B48" s="154">
        <v>41</v>
      </c>
      <c r="C48" s="155" t="s">
        <v>272</v>
      </c>
      <c r="D48" s="152" t="s">
        <v>50</v>
      </c>
      <c r="E48" s="152">
        <f>'LOTE V_VI- Mat.Hidraulico'!E48*20%</f>
        <v>16</v>
      </c>
      <c r="F48" s="152">
        <f>'LOTE V_VI- Mat.Hidraulico'!F48*20%</f>
        <v>0</v>
      </c>
      <c r="G48" s="152">
        <f>'LOTE V_VI- Mat.Hidraulico'!G48*20%</f>
        <v>0</v>
      </c>
      <c r="H48" s="152">
        <f>'LOTE V_VI- Mat.Hidraulico'!H48*20%</f>
        <v>0</v>
      </c>
      <c r="I48" s="152">
        <f>'LOTE V_VI- Mat.Hidraulico'!I48*20%</f>
        <v>0</v>
      </c>
      <c r="J48" s="152">
        <f t="shared" si="0"/>
        <v>16</v>
      </c>
      <c r="K48" s="123">
        <v>26.79</v>
      </c>
      <c r="L48" s="124">
        <f>TRUNC(K48+K48*$L$5,2)</f>
        <v>32.95</v>
      </c>
      <c r="M48" s="173">
        <f t="shared" si="1"/>
        <v>527.2</v>
      </c>
      <c r="O48" s="126">
        <f t="shared" si="2"/>
        <v>527.2</v>
      </c>
      <c r="P48" s="126">
        <f t="shared" si="3"/>
        <v>0</v>
      </c>
      <c r="Q48" s="126">
        <f t="shared" si="4"/>
        <v>0</v>
      </c>
      <c r="R48" s="126">
        <f t="shared" si="5"/>
        <v>0</v>
      </c>
      <c r="S48" s="126">
        <f t="shared" si="6"/>
        <v>0</v>
      </c>
      <c r="T48" s="135">
        <f t="shared" si="7"/>
        <v>527.2</v>
      </c>
    </row>
    <row r="49" s="136" customFormat="1" ht="15.75" spans="2:20">
      <c r="B49" s="154">
        <v>42</v>
      </c>
      <c r="C49" s="155" t="s">
        <v>273</v>
      </c>
      <c r="D49" s="152" t="s">
        <v>50</v>
      </c>
      <c r="E49" s="152">
        <f>'LOTE V_VI- Mat.Hidraulico'!E49*20%</f>
        <v>16</v>
      </c>
      <c r="F49" s="152">
        <f>'LOTE V_VI- Mat.Hidraulico'!F49*20%</f>
        <v>0</v>
      </c>
      <c r="G49" s="152">
        <f>'LOTE V_VI- Mat.Hidraulico'!G49*20%</f>
        <v>0</v>
      </c>
      <c r="H49" s="152">
        <f>'LOTE V_VI- Mat.Hidraulico'!H49*20%</f>
        <v>0</v>
      </c>
      <c r="I49" s="152">
        <f>'LOTE V_VI- Mat.Hidraulico'!I49*20%</f>
        <v>0</v>
      </c>
      <c r="J49" s="152">
        <f t="shared" si="0"/>
        <v>16</v>
      </c>
      <c r="K49" s="123">
        <v>23.61</v>
      </c>
      <c r="L49" s="124">
        <f>TRUNC(K49+K49*$L$5,2)</f>
        <v>29.04</v>
      </c>
      <c r="M49" s="173">
        <f t="shared" si="1"/>
        <v>464.64</v>
      </c>
      <c r="O49" s="126">
        <f t="shared" si="2"/>
        <v>464.64</v>
      </c>
      <c r="P49" s="126">
        <f t="shared" si="3"/>
        <v>0</v>
      </c>
      <c r="Q49" s="126">
        <f t="shared" si="4"/>
        <v>0</v>
      </c>
      <c r="R49" s="126">
        <f t="shared" si="5"/>
        <v>0</v>
      </c>
      <c r="S49" s="126">
        <f t="shared" si="6"/>
        <v>0</v>
      </c>
      <c r="T49" s="135">
        <f t="shared" si="7"/>
        <v>464.64</v>
      </c>
    </row>
    <row r="50" s="136" customFormat="1" ht="15.75" spans="2:20">
      <c r="B50" s="154">
        <v>43</v>
      </c>
      <c r="C50" s="155" t="s">
        <v>274</v>
      </c>
      <c r="D50" s="152" t="s">
        <v>50</v>
      </c>
      <c r="E50" s="152">
        <f>'LOTE V_VI- Mat.Hidraulico'!E50*20%</f>
        <v>16</v>
      </c>
      <c r="F50" s="152">
        <f>'LOTE V_VI- Mat.Hidraulico'!F50*20%</f>
        <v>6</v>
      </c>
      <c r="G50" s="152">
        <f>'LOTE V_VI- Mat.Hidraulico'!G50*20%</f>
        <v>0</v>
      </c>
      <c r="H50" s="152">
        <f>'LOTE V_VI- Mat.Hidraulico'!H50*20%</f>
        <v>3</v>
      </c>
      <c r="I50" s="152">
        <f>'LOTE V_VI- Mat.Hidraulico'!I50*20%</f>
        <v>0</v>
      </c>
      <c r="J50" s="152">
        <f t="shared" si="0"/>
        <v>25</v>
      </c>
      <c r="K50" s="123">
        <v>62.09</v>
      </c>
      <c r="L50" s="124">
        <f>TRUNC(K50+K50*$L$5,2)</f>
        <v>76.38</v>
      </c>
      <c r="M50" s="173">
        <f t="shared" si="1"/>
        <v>1909.5</v>
      </c>
      <c r="O50" s="126">
        <f t="shared" si="2"/>
        <v>1222.08</v>
      </c>
      <c r="P50" s="126">
        <f t="shared" si="3"/>
        <v>458.28</v>
      </c>
      <c r="Q50" s="126">
        <f t="shared" si="4"/>
        <v>0</v>
      </c>
      <c r="R50" s="126">
        <f t="shared" si="5"/>
        <v>229.14</v>
      </c>
      <c r="S50" s="126">
        <f t="shared" si="6"/>
        <v>0</v>
      </c>
      <c r="T50" s="135">
        <f t="shared" si="7"/>
        <v>1909.5</v>
      </c>
    </row>
    <row r="51" s="136" customFormat="1" ht="15.75" spans="2:20">
      <c r="B51" s="154">
        <v>44</v>
      </c>
      <c r="C51" s="155" t="s">
        <v>275</v>
      </c>
      <c r="D51" s="152" t="s">
        <v>50</v>
      </c>
      <c r="E51" s="152">
        <f>'LOTE V_VI- Mat.Hidraulico'!E51*20%</f>
        <v>20</v>
      </c>
      <c r="F51" s="152">
        <f>'LOTE V_VI- Mat.Hidraulico'!F51*20%</f>
        <v>16</v>
      </c>
      <c r="G51" s="152">
        <f>'LOTE V_VI- Mat.Hidraulico'!G51*20%</f>
        <v>0</v>
      </c>
      <c r="H51" s="152">
        <f>'LOTE V_VI- Mat.Hidraulico'!H51*20%</f>
        <v>8</v>
      </c>
      <c r="I51" s="152">
        <f>'LOTE V_VI- Mat.Hidraulico'!I51*20%</f>
        <v>0</v>
      </c>
      <c r="J51" s="152">
        <f t="shared" si="0"/>
        <v>44</v>
      </c>
      <c r="K51" s="123">
        <v>3.88</v>
      </c>
      <c r="L51" s="124">
        <f>TRUNC(K51+K51*$L$5,2)</f>
        <v>4.77</v>
      </c>
      <c r="M51" s="173">
        <f t="shared" si="1"/>
        <v>209.88</v>
      </c>
      <c r="O51" s="126">
        <f t="shared" si="2"/>
        <v>95.4</v>
      </c>
      <c r="P51" s="126">
        <f t="shared" si="3"/>
        <v>76.32</v>
      </c>
      <c r="Q51" s="126">
        <f t="shared" si="4"/>
        <v>0</v>
      </c>
      <c r="R51" s="126">
        <f t="shared" si="5"/>
        <v>38.16</v>
      </c>
      <c r="S51" s="126">
        <f t="shared" si="6"/>
        <v>0</v>
      </c>
      <c r="T51" s="135">
        <f t="shared" si="7"/>
        <v>209.88</v>
      </c>
    </row>
    <row r="52" s="136" customFormat="1" ht="31.5" spans="2:20">
      <c r="B52" s="154">
        <v>45</v>
      </c>
      <c r="C52" s="155" t="s">
        <v>276</v>
      </c>
      <c r="D52" s="152" t="s">
        <v>50</v>
      </c>
      <c r="E52" s="152">
        <f>'LOTE V_VI- Mat.Hidraulico'!E52*20%</f>
        <v>20</v>
      </c>
      <c r="F52" s="152">
        <f>'LOTE V_VI- Mat.Hidraulico'!F52*20%</f>
        <v>0</v>
      </c>
      <c r="G52" s="152">
        <f>'LOTE V_VI- Mat.Hidraulico'!G52*20%</f>
        <v>0</v>
      </c>
      <c r="H52" s="152">
        <f>'LOTE V_VI- Mat.Hidraulico'!H52*20%</f>
        <v>0</v>
      </c>
      <c r="I52" s="152">
        <f>'LOTE V_VI- Mat.Hidraulico'!I52*20%</f>
        <v>0</v>
      </c>
      <c r="J52" s="152">
        <f t="shared" si="0"/>
        <v>20</v>
      </c>
      <c r="K52" s="123">
        <v>4.78</v>
      </c>
      <c r="L52" s="124">
        <f>TRUNC(K52+K52*$L$5,2)</f>
        <v>5.88</v>
      </c>
      <c r="M52" s="173">
        <f t="shared" si="1"/>
        <v>117.6</v>
      </c>
      <c r="O52" s="126">
        <f t="shared" si="2"/>
        <v>117.6</v>
      </c>
      <c r="P52" s="126">
        <f t="shared" si="3"/>
        <v>0</v>
      </c>
      <c r="Q52" s="126">
        <f t="shared" si="4"/>
        <v>0</v>
      </c>
      <c r="R52" s="126">
        <f t="shared" si="5"/>
        <v>0</v>
      </c>
      <c r="S52" s="126">
        <f t="shared" si="6"/>
        <v>0</v>
      </c>
      <c r="T52" s="135">
        <f t="shared" si="7"/>
        <v>117.6</v>
      </c>
    </row>
    <row r="53" s="136" customFormat="1" ht="31.5" spans="2:20">
      <c r="B53" s="154">
        <v>46</v>
      </c>
      <c r="C53" s="155" t="s">
        <v>277</v>
      </c>
      <c r="D53" s="152" t="s">
        <v>50</v>
      </c>
      <c r="E53" s="152">
        <f>'LOTE V_VI- Mat.Hidraulico'!E53*20%</f>
        <v>4</v>
      </c>
      <c r="F53" s="152">
        <f>'LOTE V_VI- Mat.Hidraulico'!F53*20%</f>
        <v>0</v>
      </c>
      <c r="G53" s="152">
        <f>'LOTE V_VI- Mat.Hidraulico'!G53*20%</f>
        <v>0</v>
      </c>
      <c r="H53" s="152">
        <f>'LOTE V_VI- Mat.Hidraulico'!H53*20%</f>
        <v>0</v>
      </c>
      <c r="I53" s="152">
        <f>'LOTE V_VI- Mat.Hidraulico'!I53*20%</f>
        <v>0</v>
      </c>
      <c r="J53" s="152">
        <f t="shared" si="0"/>
        <v>4</v>
      </c>
      <c r="K53" s="123">
        <v>140</v>
      </c>
      <c r="L53" s="124">
        <f>TRUNC(K53+K53*$L$5,2)</f>
        <v>172.22</v>
      </c>
      <c r="M53" s="173">
        <f t="shared" si="1"/>
        <v>688.88</v>
      </c>
      <c r="O53" s="126">
        <f t="shared" si="2"/>
        <v>688.88</v>
      </c>
      <c r="P53" s="126">
        <f t="shared" si="3"/>
        <v>0</v>
      </c>
      <c r="Q53" s="126">
        <f t="shared" si="4"/>
        <v>0</v>
      </c>
      <c r="R53" s="126">
        <f t="shared" si="5"/>
        <v>0</v>
      </c>
      <c r="S53" s="126">
        <f t="shared" si="6"/>
        <v>0</v>
      </c>
      <c r="T53" s="135">
        <f t="shared" si="7"/>
        <v>688.88</v>
      </c>
    </row>
    <row r="54" s="136" customFormat="1" ht="15.75" spans="2:20">
      <c r="B54" s="154">
        <v>47</v>
      </c>
      <c r="C54" s="155" t="s">
        <v>278</v>
      </c>
      <c r="D54" s="152" t="s">
        <v>50</v>
      </c>
      <c r="E54" s="152">
        <f>'LOTE V_VI- Mat.Hidraulico'!E54*20%</f>
        <v>20</v>
      </c>
      <c r="F54" s="152">
        <f>'LOTE V_VI- Mat.Hidraulico'!F54*20%</f>
        <v>10</v>
      </c>
      <c r="G54" s="152">
        <f>'LOTE V_VI- Mat.Hidraulico'!G54*20%</f>
        <v>0</v>
      </c>
      <c r="H54" s="152">
        <f>'LOTE V_VI- Mat.Hidraulico'!H54*20%</f>
        <v>5</v>
      </c>
      <c r="I54" s="152">
        <f>'LOTE V_VI- Mat.Hidraulico'!I54*20%</f>
        <v>0</v>
      </c>
      <c r="J54" s="152">
        <f t="shared" si="0"/>
        <v>35</v>
      </c>
      <c r="K54" s="123">
        <v>9.45</v>
      </c>
      <c r="L54" s="124">
        <f>TRUNC(K54+K54*$L$5,2)</f>
        <v>11.62</v>
      </c>
      <c r="M54" s="173">
        <f t="shared" si="1"/>
        <v>406.7</v>
      </c>
      <c r="O54" s="126">
        <f t="shared" si="2"/>
        <v>232.4</v>
      </c>
      <c r="P54" s="126">
        <f t="shared" si="3"/>
        <v>116.2</v>
      </c>
      <c r="Q54" s="126">
        <f t="shared" si="4"/>
        <v>0</v>
      </c>
      <c r="R54" s="126">
        <f t="shared" si="5"/>
        <v>58.1</v>
      </c>
      <c r="S54" s="126">
        <f t="shared" si="6"/>
        <v>0</v>
      </c>
      <c r="T54" s="135">
        <f t="shared" si="7"/>
        <v>406.7</v>
      </c>
    </row>
    <row r="55" s="136" customFormat="1" ht="15.75" spans="2:20">
      <c r="B55" s="154">
        <v>48</v>
      </c>
      <c r="C55" s="155" t="s">
        <v>279</v>
      </c>
      <c r="D55" s="152" t="s">
        <v>50</v>
      </c>
      <c r="E55" s="152">
        <f>'LOTE V_VI- Mat.Hidraulico'!E55*20%</f>
        <v>20</v>
      </c>
      <c r="F55" s="152">
        <f>'LOTE V_VI- Mat.Hidraulico'!F55*20%</f>
        <v>10</v>
      </c>
      <c r="G55" s="152">
        <f>'LOTE V_VI- Mat.Hidraulico'!G55*20%</f>
        <v>0</v>
      </c>
      <c r="H55" s="152">
        <f>'LOTE V_VI- Mat.Hidraulico'!H55*20%</f>
        <v>5</v>
      </c>
      <c r="I55" s="152">
        <f>'LOTE V_VI- Mat.Hidraulico'!I55*20%</f>
        <v>0</v>
      </c>
      <c r="J55" s="152">
        <f t="shared" si="0"/>
        <v>35</v>
      </c>
      <c r="K55" s="123">
        <v>23.66</v>
      </c>
      <c r="L55" s="124">
        <f>TRUNC(K55+K55*$L$5,2)</f>
        <v>29.1</v>
      </c>
      <c r="M55" s="173">
        <f t="shared" si="1"/>
        <v>1018.5</v>
      </c>
      <c r="O55" s="126">
        <f t="shared" si="2"/>
        <v>582</v>
      </c>
      <c r="P55" s="126">
        <f t="shared" si="3"/>
        <v>291</v>
      </c>
      <c r="Q55" s="126">
        <f t="shared" si="4"/>
        <v>0</v>
      </c>
      <c r="R55" s="126">
        <f t="shared" si="5"/>
        <v>145.5</v>
      </c>
      <c r="S55" s="126">
        <f t="shared" si="6"/>
        <v>0</v>
      </c>
      <c r="T55" s="135">
        <f t="shared" si="7"/>
        <v>1018.5</v>
      </c>
    </row>
    <row r="56" s="136" customFormat="1" ht="15.75" spans="2:20">
      <c r="B56" s="154">
        <v>49</v>
      </c>
      <c r="C56" s="155" t="s">
        <v>280</v>
      </c>
      <c r="D56" s="152" t="s">
        <v>50</v>
      </c>
      <c r="E56" s="152">
        <f>'LOTE V_VI- Mat.Hidraulico'!E56*20%</f>
        <v>20</v>
      </c>
      <c r="F56" s="152">
        <f>'LOTE V_VI- Mat.Hidraulico'!F56*20%</f>
        <v>10</v>
      </c>
      <c r="G56" s="152">
        <f>'LOTE V_VI- Mat.Hidraulico'!G56*20%</f>
        <v>0</v>
      </c>
      <c r="H56" s="152">
        <f>'LOTE V_VI- Mat.Hidraulico'!H56*20%</f>
        <v>5</v>
      </c>
      <c r="I56" s="152">
        <f>'LOTE V_VI- Mat.Hidraulico'!I56*20%</f>
        <v>0</v>
      </c>
      <c r="J56" s="152">
        <f t="shared" si="0"/>
        <v>35</v>
      </c>
      <c r="K56" s="123">
        <v>4.68</v>
      </c>
      <c r="L56" s="124">
        <f>TRUNC(K56+K56*$L$5,2)</f>
        <v>5.75</v>
      </c>
      <c r="M56" s="173">
        <f t="shared" si="1"/>
        <v>201.25</v>
      </c>
      <c r="O56" s="126">
        <f t="shared" si="2"/>
        <v>115</v>
      </c>
      <c r="P56" s="126">
        <f t="shared" si="3"/>
        <v>57.5</v>
      </c>
      <c r="Q56" s="126">
        <f t="shared" si="4"/>
        <v>0</v>
      </c>
      <c r="R56" s="126">
        <f t="shared" si="5"/>
        <v>28.75</v>
      </c>
      <c r="S56" s="126">
        <f t="shared" si="6"/>
        <v>0</v>
      </c>
      <c r="T56" s="135">
        <f t="shared" si="7"/>
        <v>201.25</v>
      </c>
    </row>
    <row r="57" s="136" customFormat="1" ht="15.75" spans="2:20">
      <c r="B57" s="154">
        <v>50</v>
      </c>
      <c r="C57" s="155" t="s">
        <v>281</v>
      </c>
      <c r="D57" s="152" t="s">
        <v>50</v>
      </c>
      <c r="E57" s="152">
        <f>'LOTE V_VI- Mat.Hidraulico'!E57*20%</f>
        <v>20</v>
      </c>
      <c r="F57" s="152">
        <f>'LOTE V_VI- Mat.Hidraulico'!F57*20%</f>
        <v>10</v>
      </c>
      <c r="G57" s="152">
        <f>'LOTE V_VI- Mat.Hidraulico'!G57*20%</f>
        <v>0</v>
      </c>
      <c r="H57" s="152">
        <f>'LOTE V_VI- Mat.Hidraulico'!H57*20%</f>
        <v>5</v>
      </c>
      <c r="I57" s="152">
        <f>'LOTE V_VI- Mat.Hidraulico'!I57*20%</f>
        <v>0</v>
      </c>
      <c r="J57" s="152">
        <f t="shared" si="0"/>
        <v>35</v>
      </c>
      <c r="K57" s="123">
        <v>3.85</v>
      </c>
      <c r="L57" s="124">
        <f>TRUNC(K57+K57*$L$5,2)</f>
        <v>4.73</v>
      </c>
      <c r="M57" s="173">
        <f t="shared" si="1"/>
        <v>165.55</v>
      </c>
      <c r="O57" s="126">
        <f t="shared" si="2"/>
        <v>94.6</v>
      </c>
      <c r="P57" s="126">
        <f t="shared" si="3"/>
        <v>47.3</v>
      </c>
      <c r="Q57" s="126">
        <f t="shared" si="4"/>
        <v>0</v>
      </c>
      <c r="R57" s="126">
        <f t="shared" si="5"/>
        <v>23.65</v>
      </c>
      <c r="S57" s="126">
        <f t="shared" si="6"/>
        <v>0</v>
      </c>
      <c r="T57" s="135">
        <f t="shared" si="7"/>
        <v>165.55</v>
      </c>
    </row>
    <row r="58" s="136" customFormat="1" ht="31.5" spans="2:20">
      <c r="B58" s="154">
        <v>51</v>
      </c>
      <c r="C58" s="155" t="s">
        <v>282</v>
      </c>
      <c r="D58" s="152" t="s">
        <v>50</v>
      </c>
      <c r="E58" s="152">
        <f>'LOTE V_VI- Mat.Hidraulico'!E58*20%</f>
        <v>8</v>
      </c>
      <c r="F58" s="152">
        <f>'LOTE V_VI- Mat.Hidraulico'!F58*20%</f>
        <v>8</v>
      </c>
      <c r="G58" s="152">
        <f>'LOTE V_VI- Mat.Hidraulico'!G58*20%</f>
        <v>0</v>
      </c>
      <c r="H58" s="152">
        <f>'LOTE V_VI- Mat.Hidraulico'!H58*20%</f>
        <v>4</v>
      </c>
      <c r="I58" s="152">
        <f>'LOTE V_VI- Mat.Hidraulico'!I58*20%</f>
        <v>0</v>
      </c>
      <c r="J58" s="152">
        <f t="shared" si="0"/>
        <v>20</v>
      </c>
      <c r="K58" s="123">
        <v>67.51</v>
      </c>
      <c r="L58" s="124">
        <f>TRUNC(K58+K58*$L$5,2)</f>
        <v>83.05</v>
      </c>
      <c r="M58" s="173">
        <f t="shared" si="1"/>
        <v>1661</v>
      </c>
      <c r="O58" s="126">
        <f t="shared" si="2"/>
        <v>664.4</v>
      </c>
      <c r="P58" s="126">
        <f t="shared" si="3"/>
        <v>664.4</v>
      </c>
      <c r="Q58" s="126">
        <f t="shared" si="4"/>
        <v>0</v>
      </c>
      <c r="R58" s="126">
        <f t="shared" si="5"/>
        <v>332.2</v>
      </c>
      <c r="S58" s="126">
        <f t="shared" si="6"/>
        <v>0</v>
      </c>
      <c r="T58" s="135">
        <f t="shared" si="7"/>
        <v>1661</v>
      </c>
    </row>
    <row r="59" s="136" customFormat="1" ht="31.5" spans="2:20">
      <c r="B59" s="154">
        <v>52</v>
      </c>
      <c r="C59" s="155" t="s">
        <v>283</v>
      </c>
      <c r="D59" s="152" t="s">
        <v>50</v>
      </c>
      <c r="E59" s="152">
        <f>'LOTE V_VI- Mat.Hidraulico'!E59*20%</f>
        <v>8</v>
      </c>
      <c r="F59" s="152">
        <f>'LOTE V_VI- Mat.Hidraulico'!F59*20%</f>
        <v>4</v>
      </c>
      <c r="G59" s="152">
        <f>'LOTE V_VI- Mat.Hidraulico'!G59*20%</f>
        <v>0</v>
      </c>
      <c r="H59" s="152">
        <f>'LOTE V_VI- Mat.Hidraulico'!H59*20%</f>
        <v>2</v>
      </c>
      <c r="I59" s="152">
        <f>'LOTE V_VI- Mat.Hidraulico'!I59*20%</f>
        <v>0</v>
      </c>
      <c r="J59" s="152">
        <f t="shared" si="0"/>
        <v>14</v>
      </c>
      <c r="K59" s="123">
        <v>72.04</v>
      </c>
      <c r="L59" s="124">
        <f>TRUNC(K59+K59*$L$5,2)</f>
        <v>88.62</v>
      </c>
      <c r="M59" s="173">
        <f t="shared" si="1"/>
        <v>1240.68</v>
      </c>
      <c r="O59" s="126">
        <f t="shared" si="2"/>
        <v>708.96</v>
      </c>
      <c r="P59" s="126">
        <f t="shared" si="3"/>
        <v>354.48</v>
      </c>
      <c r="Q59" s="126">
        <f t="shared" si="4"/>
        <v>0</v>
      </c>
      <c r="R59" s="126">
        <f t="shared" si="5"/>
        <v>177.24</v>
      </c>
      <c r="S59" s="126">
        <f t="shared" si="6"/>
        <v>0</v>
      </c>
      <c r="T59" s="135">
        <f t="shared" si="7"/>
        <v>1240.68</v>
      </c>
    </row>
    <row r="60" s="136" customFormat="1" ht="15.75" spans="2:20">
      <c r="B60" s="154">
        <v>53</v>
      </c>
      <c r="C60" s="155" t="s">
        <v>284</v>
      </c>
      <c r="D60" s="152" t="s">
        <v>50</v>
      </c>
      <c r="E60" s="152">
        <f>'LOTE V_VI- Mat.Hidraulico'!E60*20%</f>
        <v>16</v>
      </c>
      <c r="F60" s="152">
        <f>'LOTE V_VI- Mat.Hidraulico'!F60*20%</f>
        <v>4</v>
      </c>
      <c r="G60" s="152">
        <f>'LOTE V_VI- Mat.Hidraulico'!G60*20%</f>
        <v>0</v>
      </c>
      <c r="H60" s="152">
        <f>'LOTE V_VI- Mat.Hidraulico'!H60*20%</f>
        <v>2</v>
      </c>
      <c r="I60" s="152">
        <f>'LOTE V_VI- Mat.Hidraulico'!I60*20%</f>
        <v>0</v>
      </c>
      <c r="J60" s="152">
        <f t="shared" si="0"/>
        <v>22</v>
      </c>
      <c r="K60" s="123">
        <v>66.9</v>
      </c>
      <c r="L60" s="124">
        <f>TRUNC(K60+K60*$L$5,2)</f>
        <v>82.3</v>
      </c>
      <c r="M60" s="173">
        <f t="shared" si="1"/>
        <v>1810.6</v>
      </c>
      <c r="O60" s="126">
        <f t="shared" si="2"/>
        <v>1316.8</v>
      </c>
      <c r="P60" s="126">
        <f t="shared" si="3"/>
        <v>329.2</v>
      </c>
      <c r="Q60" s="126">
        <f t="shared" si="4"/>
        <v>0</v>
      </c>
      <c r="R60" s="126">
        <f t="shared" si="5"/>
        <v>164.6</v>
      </c>
      <c r="S60" s="126">
        <f t="shared" si="6"/>
        <v>0</v>
      </c>
      <c r="T60" s="135">
        <f t="shared" si="7"/>
        <v>1810.6</v>
      </c>
    </row>
    <row r="61" s="136" customFormat="1" ht="15.75" spans="2:20">
      <c r="B61" s="154">
        <v>54</v>
      </c>
      <c r="C61" s="155" t="s">
        <v>285</v>
      </c>
      <c r="D61" s="152" t="s">
        <v>50</v>
      </c>
      <c r="E61" s="152">
        <f>'LOTE V_VI- Mat.Hidraulico'!E61*20%</f>
        <v>20</v>
      </c>
      <c r="F61" s="152">
        <f>'LOTE V_VI- Mat.Hidraulico'!F61*20%</f>
        <v>8</v>
      </c>
      <c r="G61" s="152">
        <f>'LOTE V_VI- Mat.Hidraulico'!G61*20%</f>
        <v>0</v>
      </c>
      <c r="H61" s="152">
        <f>'LOTE V_VI- Mat.Hidraulico'!H61*20%</f>
        <v>4</v>
      </c>
      <c r="I61" s="152">
        <f>'LOTE V_VI- Mat.Hidraulico'!I61*20%</f>
        <v>0</v>
      </c>
      <c r="J61" s="152">
        <f t="shared" si="0"/>
        <v>32</v>
      </c>
      <c r="K61" s="123">
        <v>15.84</v>
      </c>
      <c r="L61" s="124">
        <f>TRUNC(K61+K61*$L$5,2)</f>
        <v>19.48</v>
      </c>
      <c r="M61" s="173">
        <f t="shared" si="1"/>
        <v>623.36</v>
      </c>
      <c r="O61" s="126">
        <f t="shared" si="2"/>
        <v>389.6</v>
      </c>
      <c r="P61" s="126">
        <f t="shared" si="3"/>
        <v>155.84</v>
      </c>
      <c r="Q61" s="126">
        <f t="shared" si="4"/>
        <v>0</v>
      </c>
      <c r="R61" s="126">
        <f t="shared" si="5"/>
        <v>77.92</v>
      </c>
      <c r="S61" s="126">
        <f t="shared" si="6"/>
        <v>0</v>
      </c>
      <c r="T61" s="135">
        <f t="shared" si="7"/>
        <v>623.36</v>
      </c>
    </row>
    <row r="62" s="136" customFormat="1" ht="15.75" spans="2:20">
      <c r="B62" s="154">
        <v>55</v>
      </c>
      <c r="C62" s="155" t="s">
        <v>286</v>
      </c>
      <c r="D62" s="157" t="s">
        <v>73</v>
      </c>
      <c r="E62" s="152">
        <f>'LOTE V_VI- Mat.Hidraulico'!E62*20%</f>
        <v>30</v>
      </c>
      <c r="F62" s="152">
        <f>'LOTE V_VI- Mat.Hidraulico'!F62*20%</f>
        <v>0</v>
      </c>
      <c r="G62" s="152">
        <f>'LOTE V_VI- Mat.Hidraulico'!G62*20%</f>
        <v>0</v>
      </c>
      <c r="H62" s="152">
        <f>'LOTE V_VI- Mat.Hidraulico'!H62*20%</f>
        <v>0</v>
      </c>
      <c r="I62" s="152">
        <f>'LOTE V_VI- Mat.Hidraulico'!I62*20%</f>
        <v>0</v>
      </c>
      <c r="J62" s="152">
        <f t="shared" si="0"/>
        <v>30</v>
      </c>
      <c r="K62" s="123">
        <v>29.35</v>
      </c>
      <c r="L62" s="124">
        <f>TRUNC(K62+K62*$L$5,2)</f>
        <v>36.1</v>
      </c>
      <c r="M62" s="173">
        <f t="shared" si="1"/>
        <v>1083</v>
      </c>
      <c r="O62" s="126">
        <f t="shared" si="2"/>
        <v>1083</v>
      </c>
      <c r="P62" s="126">
        <f t="shared" si="3"/>
        <v>0</v>
      </c>
      <c r="Q62" s="126">
        <f t="shared" si="4"/>
        <v>0</v>
      </c>
      <c r="R62" s="126">
        <f t="shared" si="5"/>
        <v>0</v>
      </c>
      <c r="S62" s="126">
        <f t="shared" si="6"/>
        <v>0</v>
      </c>
      <c r="T62" s="135">
        <f t="shared" si="7"/>
        <v>1083</v>
      </c>
    </row>
    <row r="63" s="136" customFormat="1" ht="15.75" spans="2:20">
      <c r="B63" s="154">
        <v>56</v>
      </c>
      <c r="C63" s="155" t="s">
        <v>287</v>
      </c>
      <c r="D63" s="152" t="s">
        <v>73</v>
      </c>
      <c r="E63" s="152">
        <f>'LOTE V_VI- Mat.Hidraulico'!E63*20%</f>
        <v>30</v>
      </c>
      <c r="F63" s="152">
        <f>'LOTE V_VI- Mat.Hidraulico'!F63*20%</f>
        <v>0</v>
      </c>
      <c r="G63" s="152">
        <f>'LOTE V_VI- Mat.Hidraulico'!G63*20%</f>
        <v>0</v>
      </c>
      <c r="H63" s="152">
        <f>'LOTE V_VI- Mat.Hidraulico'!H63*20%</f>
        <v>0</v>
      </c>
      <c r="I63" s="152">
        <f>'LOTE V_VI- Mat.Hidraulico'!I63*20%</f>
        <v>0</v>
      </c>
      <c r="J63" s="152">
        <f t="shared" si="0"/>
        <v>30</v>
      </c>
      <c r="K63" s="123">
        <v>12.8</v>
      </c>
      <c r="L63" s="124">
        <f>TRUNC(K63+K63*$L$5,2)</f>
        <v>15.74</v>
      </c>
      <c r="M63" s="173">
        <f t="shared" si="1"/>
        <v>472.2</v>
      </c>
      <c r="O63" s="126">
        <f t="shared" si="2"/>
        <v>472.2</v>
      </c>
      <c r="P63" s="126">
        <f t="shared" si="3"/>
        <v>0</v>
      </c>
      <c r="Q63" s="126">
        <f t="shared" si="4"/>
        <v>0</v>
      </c>
      <c r="R63" s="126">
        <f t="shared" si="5"/>
        <v>0</v>
      </c>
      <c r="S63" s="126">
        <f t="shared" si="6"/>
        <v>0</v>
      </c>
      <c r="T63" s="135">
        <f t="shared" si="7"/>
        <v>472.2</v>
      </c>
    </row>
    <row r="64" s="136" customFormat="1" ht="15.75" spans="2:20">
      <c r="B64" s="154">
        <v>57</v>
      </c>
      <c r="C64" s="155" t="s">
        <v>288</v>
      </c>
      <c r="D64" s="152" t="s">
        <v>73</v>
      </c>
      <c r="E64" s="152">
        <f>'LOTE V_VI- Mat.Hidraulico'!E64*20%</f>
        <v>30</v>
      </c>
      <c r="F64" s="152">
        <f>'LOTE V_VI- Mat.Hidraulico'!F64*20%</f>
        <v>10</v>
      </c>
      <c r="G64" s="152">
        <f>'LOTE V_VI- Mat.Hidraulico'!G64*20%</f>
        <v>0</v>
      </c>
      <c r="H64" s="152">
        <f>'LOTE V_VI- Mat.Hidraulico'!H64*20%</f>
        <v>6</v>
      </c>
      <c r="I64" s="152">
        <f>'LOTE V_VI- Mat.Hidraulico'!I64*20%</f>
        <v>0</v>
      </c>
      <c r="J64" s="152">
        <f t="shared" si="0"/>
        <v>46</v>
      </c>
      <c r="K64" s="123">
        <v>31</v>
      </c>
      <c r="L64" s="124">
        <f>TRUNC(K64+K64*$L$5,2)</f>
        <v>38.13</v>
      </c>
      <c r="M64" s="173">
        <f t="shared" si="1"/>
        <v>1753.98</v>
      </c>
      <c r="O64" s="126">
        <f t="shared" si="2"/>
        <v>1143.9</v>
      </c>
      <c r="P64" s="126">
        <f t="shared" si="3"/>
        <v>381.3</v>
      </c>
      <c r="Q64" s="126">
        <f t="shared" si="4"/>
        <v>0</v>
      </c>
      <c r="R64" s="126">
        <f t="shared" si="5"/>
        <v>228.78</v>
      </c>
      <c r="S64" s="126">
        <f t="shared" si="6"/>
        <v>0</v>
      </c>
      <c r="T64" s="135">
        <f t="shared" si="7"/>
        <v>1753.98</v>
      </c>
    </row>
    <row r="65" s="136" customFormat="1" ht="15.75" spans="2:20">
      <c r="B65" s="154">
        <v>58</v>
      </c>
      <c r="C65" s="155" t="s">
        <v>289</v>
      </c>
      <c r="D65" s="157" t="s">
        <v>73</v>
      </c>
      <c r="E65" s="152">
        <f>'LOTE V_VI- Mat.Hidraulico'!E65*20%</f>
        <v>16</v>
      </c>
      <c r="F65" s="152">
        <f>'LOTE V_VI- Mat.Hidraulico'!F65*20%</f>
        <v>10</v>
      </c>
      <c r="G65" s="152">
        <f>'LOTE V_VI- Mat.Hidraulico'!G65*20%</f>
        <v>0</v>
      </c>
      <c r="H65" s="152">
        <f>'LOTE V_VI- Mat.Hidraulico'!H65*20%</f>
        <v>6</v>
      </c>
      <c r="I65" s="152">
        <f>'LOTE V_VI- Mat.Hidraulico'!I65*20%</f>
        <v>0</v>
      </c>
      <c r="J65" s="152">
        <f t="shared" si="0"/>
        <v>32</v>
      </c>
      <c r="K65" s="123">
        <v>48.25</v>
      </c>
      <c r="L65" s="124">
        <f>TRUNC(K65+K65*$L$5,2)</f>
        <v>59.35</v>
      </c>
      <c r="M65" s="173">
        <f t="shared" si="1"/>
        <v>1899.2</v>
      </c>
      <c r="O65" s="126">
        <f t="shared" si="2"/>
        <v>949.6</v>
      </c>
      <c r="P65" s="126">
        <f t="shared" si="3"/>
        <v>593.5</v>
      </c>
      <c r="Q65" s="126">
        <f t="shared" si="4"/>
        <v>0</v>
      </c>
      <c r="R65" s="126">
        <f t="shared" si="5"/>
        <v>356.1</v>
      </c>
      <c r="S65" s="126">
        <f t="shared" si="6"/>
        <v>0</v>
      </c>
      <c r="T65" s="135">
        <f t="shared" si="7"/>
        <v>1899.2</v>
      </c>
    </row>
    <row r="66" s="136" customFormat="1" ht="15.75" spans="2:20">
      <c r="B66" s="154">
        <v>59</v>
      </c>
      <c r="C66" s="155" t="s">
        <v>290</v>
      </c>
      <c r="D66" s="157" t="s">
        <v>73</v>
      </c>
      <c r="E66" s="152">
        <f>'LOTE V_VI- Mat.Hidraulico'!E66*20%</f>
        <v>20</v>
      </c>
      <c r="F66" s="152">
        <f>'LOTE V_VI- Mat.Hidraulico'!F66*20%</f>
        <v>10</v>
      </c>
      <c r="G66" s="152">
        <f>'LOTE V_VI- Mat.Hidraulico'!G66*20%</f>
        <v>0</v>
      </c>
      <c r="H66" s="152">
        <f>'LOTE V_VI- Mat.Hidraulico'!H66*20%</f>
        <v>5</v>
      </c>
      <c r="I66" s="152">
        <f>'LOTE V_VI- Mat.Hidraulico'!I66*20%</f>
        <v>0</v>
      </c>
      <c r="J66" s="152">
        <f t="shared" si="0"/>
        <v>35</v>
      </c>
      <c r="K66" s="123">
        <v>138.47</v>
      </c>
      <c r="L66" s="124">
        <f>TRUNC(K66+K66*$L$5,2)</f>
        <v>170.34</v>
      </c>
      <c r="M66" s="173">
        <f t="shared" si="1"/>
        <v>5961.9</v>
      </c>
      <c r="O66" s="126">
        <f t="shared" si="2"/>
        <v>3406.8</v>
      </c>
      <c r="P66" s="126">
        <f t="shared" si="3"/>
        <v>1703.4</v>
      </c>
      <c r="Q66" s="126">
        <f t="shared" si="4"/>
        <v>0</v>
      </c>
      <c r="R66" s="126">
        <f t="shared" si="5"/>
        <v>851.7</v>
      </c>
      <c r="S66" s="126">
        <f t="shared" si="6"/>
        <v>0</v>
      </c>
      <c r="T66" s="135">
        <f t="shared" si="7"/>
        <v>5961.9</v>
      </c>
    </row>
    <row r="67" s="136" customFormat="1" ht="15.75" spans="2:20">
      <c r="B67" s="154">
        <v>60</v>
      </c>
      <c r="C67" s="155" t="s">
        <v>291</v>
      </c>
      <c r="D67" s="157" t="s">
        <v>73</v>
      </c>
      <c r="E67" s="152">
        <f>'LOTE V_VI- Mat.Hidraulico'!E67*20%</f>
        <v>20</v>
      </c>
      <c r="F67" s="152">
        <f>'LOTE V_VI- Mat.Hidraulico'!F67*20%</f>
        <v>10</v>
      </c>
      <c r="G67" s="152">
        <f>'LOTE V_VI- Mat.Hidraulico'!G67*20%</f>
        <v>40</v>
      </c>
      <c r="H67" s="152">
        <f>'LOTE V_VI- Mat.Hidraulico'!H67*20%</f>
        <v>5</v>
      </c>
      <c r="I67" s="152">
        <f>'LOTE V_VI- Mat.Hidraulico'!I67*20%</f>
        <v>0</v>
      </c>
      <c r="J67" s="152">
        <f t="shared" si="0"/>
        <v>75</v>
      </c>
      <c r="K67" s="123">
        <v>23.29</v>
      </c>
      <c r="L67" s="124">
        <f>TRUNC(K67+K67*$L$5,2)</f>
        <v>28.65</v>
      </c>
      <c r="M67" s="173">
        <f t="shared" si="1"/>
        <v>2148.75</v>
      </c>
      <c r="O67" s="126">
        <f t="shared" si="2"/>
        <v>573</v>
      </c>
      <c r="P67" s="126">
        <f t="shared" si="3"/>
        <v>286.5</v>
      </c>
      <c r="Q67" s="126">
        <f t="shared" si="4"/>
        <v>1146</v>
      </c>
      <c r="R67" s="126">
        <f t="shared" si="5"/>
        <v>143.25</v>
      </c>
      <c r="S67" s="126">
        <f t="shared" si="6"/>
        <v>0</v>
      </c>
      <c r="T67" s="135">
        <f t="shared" si="7"/>
        <v>2148.75</v>
      </c>
    </row>
    <row r="68" s="136" customFormat="1" ht="15.75" spans="2:20">
      <c r="B68" s="154">
        <v>61</v>
      </c>
      <c r="C68" s="155" t="s">
        <v>292</v>
      </c>
      <c r="D68" s="157" t="s">
        <v>73</v>
      </c>
      <c r="E68" s="152">
        <f>'LOTE V_VI- Mat.Hidraulico'!E68*20%</f>
        <v>20</v>
      </c>
      <c r="F68" s="152">
        <f>'LOTE V_VI- Mat.Hidraulico'!F68*20%</f>
        <v>10</v>
      </c>
      <c r="G68" s="152">
        <f>'LOTE V_VI- Mat.Hidraulico'!G68*20%</f>
        <v>0</v>
      </c>
      <c r="H68" s="152">
        <f>'LOTE V_VI- Mat.Hidraulico'!H68*20%</f>
        <v>5</v>
      </c>
      <c r="I68" s="152">
        <f>'LOTE V_VI- Mat.Hidraulico'!I68*20%</f>
        <v>0</v>
      </c>
      <c r="J68" s="152">
        <f t="shared" si="0"/>
        <v>35</v>
      </c>
      <c r="K68" s="123">
        <v>31.27</v>
      </c>
      <c r="L68" s="124">
        <f>TRUNC(K68+K68*$L$5,2)</f>
        <v>38.46</v>
      </c>
      <c r="M68" s="173">
        <f t="shared" si="1"/>
        <v>1346.1</v>
      </c>
      <c r="O68" s="126">
        <f t="shared" si="2"/>
        <v>769.2</v>
      </c>
      <c r="P68" s="126">
        <f t="shared" si="3"/>
        <v>384.6</v>
      </c>
      <c r="Q68" s="126">
        <f t="shared" si="4"/>
        <v>0</v>
      </c>
      <c r="R68" s="126">
        <f t="shared" si="5"/>
        <v>192.3</v>
      </c>
      <c r="S68" s="126">
        <f t="shared" si="6"/>
        <v>0</v>
      </c>
      <c r="T68" s="135">
        <f t="shared" si="7"/>
        <v>1346.1</v>
      </c>
    </row>
    <row r="69" s="136" customFormat="1" ht="31.5" spans="2:20">
      <c r="B69" s="154">
        <v>62</v>
      </c>
      <c r="C69" s="155" t="s">
        <v>293</v>
      </c>
      <c r="D69" s="152" t="s">
        <v>73</v>
      </c>
      <c r="E69" s="152">
        <f>'LOTE V_VI- Mat.Hidraulico'!E69*20%</f>
        <v>30</v>
      </c>
      <c r="F69" s="152">
        <f>'LOTE V_VI- Mat.Hidraulico'!F69*20%</f>
        <v>0</v>
      </c>
      <c r="G69" s="152">
        <f>'LOTE V_VI- Mat.Hidraulico'!G69*20%</f>
        <v>40</v>
      </c>
      <c r="H69" s="152">
        <f>'LOTE V_VI- Mat.Hidraulico'!H69*20%</f>
        <v>0</v>
      </c>
      <c r="I69" s="152">
        <f>'LOTE V_VI- Mat.Hidraulico'!I69*20%</f>
        <v>0</v>
      </c>
      <c r="J69" s="152">
        <f t="shared" si="0"/>
        <v>70</v>
      </c>
      <c r="K69" s="123">
        <v>45</v>
      </c>
      <c r="L69" s="124">
        <f>TRUNC(K69+K69*$L$5,2)</f>
        <v>55.35</v>
      </c>
      <c r="M69" s="173">
        <f t="shared" si="1"/>
        <v>3874.5</v>
      </c>
      <c r="O69" s="126">
        <f t="shared" si="2"/>
        <v>1660.5</v>
      </c>
      <c r="P69" s="126">
        <f t="shared" si="3"/>
        <v>0</v>
      </c>
      <c r="Q69" s="126">
        <f t="shared" si="4"/>
        <v>2214</v>
      </c>
      <c r="R69" s="126">
        <f t="shared" si="5"/>
        <v>0</v>
      </c>
      <c r="S69" s="126">
        <f t="shared" si="6"/>
        <v>0</v>
      </c>
      <c r="T69" s="135">
        <f t="shared" si="7"/>
        <v>3874.5</v>
      </c>
    </row>
    <row r="70" s="136" customFormat="1" ht="15.75" spans="2:20">
      <c r="B70" s="154">
        <v>63</v>
      </c>
      <c r="C70" s="156" t="s">
        <v>294</v>
      </c>
      <c r="D70" s="152" t="s">
        <v>73</v>
      </c>
      <c r="E70" s="152">
        <f>'LOTE V_VI- Mat.Hidraulico'!E70*20%</f>
        <v>0</v>
      </c>
      <c r="F70" s="152">
        <f>'LOTE V_VI- Mat.Hidraulico'!F70*20%</f>
        <v>0</v>
      </c>
      <c r="G70" s="152">
        <f>'LOTE V_VI- Mat.Hidraulico'!G70*20%</f>
        <v>20</v>
      </c>
      <c r="H70" s="152">
        <f>'LOTE V_VI- Mat.Hidraulico'!H70*20%</f>
        <v>0</v>
      </c>
      <c r="I70" s="152">
        <f>'LOTE V_VI- Mat.Hidraulico'!I70*20%</f>
        <v>0</v>
      </c>
      <c r="J70" s="152">
        <f t="shared" si="0"/>
        <v>20</v>
      </c>
      <c r="K70" s="123">
        <v>212.59</v>
      </c>
      <c r="L70" s="124">
        <f>TRUNC(K70+K70*$L$5,2)</f>
        <v>261.52</v>
      </c>
      <c r="M70" s="173">
        <f t="shared" si="1"/>
        <v>5230.4</v>
      </c>
      <c r="O70" s="126">
        <f t="shared" si="2"/>
        <v>0</v>
      </c>
      <c r="P70" s="126">
        <f t="shared" si="3"/>
        <v>0</v>
      </c>
      <c r="Q70" s="126">
        <f t="shared" si="4"/>
        <v>5230.4</v>
      </c>
      <c r="R70" s="126">
        <f t="shared" si="5"/>
        <v>0</v>
      </c>
      <c r="S70" s="126">
        <f t="shared" si="6"/>
        <v>0</v>
      </c>
      <c r="T70" s="135">
        <f t="shared" si="7"/>
        <v>5230.4</v>
      </c>
    </row>
    <row r="71" s="136" customFormat="1" ht="32.25" customHeight="1" spans="2:20">
      <c r="B71" s="226" t="s">
        <v>145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8"/>
      <c r="M71" s="176">
        <f t="shared" ref="M71:T71" si="8">SUM(M8:M70)</f>
        <v>74570.574</v>
      </c>
      <c r="O71" s="177">
        <f t="shared" si="8"/>
        <v>45053.05</v>
      </c>
      <c r="P71" s="177">
        <f t="shared" si="8"/>
        <v>11522.14</v>
      </c>
      <c r="Q71" s="177">
        <f t="shared" si="8"/>
        <v>12212.664</v>
      </c>
      <c r="R71" s="177">
        <f t="shared" si="8"/>
        <v>5782.72</v>
      </c>
      <c r="S71" s="177">
        <f t="shared" si="8"/>
        <v>0</v>
      </c>
      <c r="T71" s="177">
        <f t="shared" si="8"/>
        <v>74570.574</v>
      </c>
    </row>
    <row r="72" s="136" customFormat="1" ht="15.75" spans="3:13">
      <c r="C72" s="137"/>
      <c r="K72" s="138"/>
      <c r="L72" s="138"/>
      <c r="M72" s="210"/>
    </row>
    <row r="73" s="136" customFormat="1" customHeight="1" spans="3:13">
      <c r="C73" s="137"/>
      <c r="K73" s="138"/>
      <c r="L73" s="138"/>
      <c r="M73" s="210">
        <f>M71+LOTV_PRINCIPAL!M71</f>
        <v>372852.87</v>
      </c>
    </row>
    <row r="74" s="136" customFormat="1" customHeight="1" spans="3:13">
      <c r="C74" s="137"/>
      <c r="K74" s="138"/>
      <c r="L74" s="138"/>
      <c r="M74" s="210"/>
    </row>
    <row r="75" s="136" customFormat="1" customHeight="1" spans="3:13">
      <c r="C75" s="137"/>
      <c r="K75" s="138"/>
      <c r="L75" s="138"/>
      <c r="M75" s="210"/>
    </row>
    <row r="76" s="136" customFormat="1" customHeight="1" spans="3:13">
      <c r="C76" s="137"/>
      <c r="K76" s="138"/>
      <c r="L76" s="138"/>
      <c r="M76" s="210"/>
    </row>
    <row r="77" s="136" customFormat="1" customHeight="1" spans="3:13">
      <c r="C77" s="137"/>
      <c r="K77" s="229"/>
      <c r="L77" s="138"/>
      <c r="M77" s="210"/>
    </row>
  </sheetData>
  <mergeCells count="13">
    <mergeCell ref="B3:M3"/>
    <mergeCell ref="B4:M4"/>
    <mergeCell ref="B5:J5"/>
    <mergeCell ref="L5:M5"/>
    <mergeCell ref="E6:J6"/>
    <mergeCell ref="B71:L71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.751388888888889" right="0.751388888888889" top="1" bottom="1" header="0.5" footer="0.5"/>
  <pageSetup paperSize="9" scale="41" orientation="portrait" horizontalDpi="600"/>
  <headerFooter/>
  <colBreaks count="1" manualBreakCount="1">
    <brk id="13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38"/>
  <sheetViews>
    <sheetView view="pageBreakPreview" zoomScale="81" zoomScaleNormal="100" workbookViewId="0">
      <selection activeCell="B3" sqref="B3:M3"/>
    </sheetView>
  </sheetViews>
  <sheetFormatPr defaultColWidth="9.14285714285714" defaultRowHeight="21" customHeight="1"/>
  <cols>
    <col min="1" max="1" width="1.14285714285714" style="209" customWidth="1"/>
    <col min="2" max="2" width="9.14285714285714" style="136"/>
    <col min="3" max="3" width="69.7142857142857" style="137" customWidth="1"/>
    <col min="4" max="4" width="7.85714285714286" style="136" customWidth="1"/>
    <col min="5" max="5" width="20.8571428571429" style="136" customWidth="1"/>
    <col min="6" max="6" width="8.85714285714286" style="136" customWidth="1"/>
    <col min="7" max="7" width="12.4285714285714" style="136" customWidth="1"/>
    <col min="8" max="8" width="9.14285714285714" style="136" customWidth="1"/>
    <col min="9" max="9" width="13.4285714285714" style="136" customWidth="1"/>
    <col min="10" max="10" width="12.4285714285714" style="136" customWidth="1"/>
    <col min="11" max="11" width="15" style="138" customWidth="1"/>
    <col min="12" max="12" width="13.2857142857143" style="138" customWidth="1"/>
    <col min="13" max="13" width="20.5714285714286" style="210" customWidth="1"/>
    <col min="14" max="14" width="7.57142857142857" style="209" customWidth="1"/>
    <col min="15" max="15" width="21.7142857142857" style="209" customWidth="1"/>
    <col min="16" max="20" width="17.2857142857143" style="209" customWidth="1"/>
    <col min="21" max="16384" width="9.14285714285714" style="209"/>
  </cols>
  <sheetData>
    <row r="1" ht="27" customHeight="1" spans="2:13">
      <c r="B1" s="211" t="s">
        <v>230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5"/>
    </row>
    <row r="2" ht="27.95" customHeight="1" spans="2:13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6"/>
    </row>
    <row r="3" ht="30.95" customHeight="1" spans="2:13">
      <c r="B3" s="186" t="s">
        <v>297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07"/>
    </row>
    <row r="4" s="136" customFormat="1" ht="66.95" customHeight="1" spans="2:13">
      <c r="B4" s="187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96"/>
    </row>
    <row r="5" s="136" customFormat="1" ht="27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s="136" customFormat="1" ht="24" customHeight="1" spans="2:13">
      <c r="B6" s="88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19" t="s">
        <v>7</v>
      </c>
    </row>
    <row r="7" s="136" customFormat="1" ht="43.5" customHeight="1" spans="2:20">
      <c r="B7" s="88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19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ht="23.25" customHeight="1" spans="2:20">
      <c r="B8" s="152">
        <v>1</v>
      </c>
      <c r="C8" s="155" t="s">
        <v>298</v>
      </c>
      <c r="D8" s="152" t="s">
        <v>50</v>
      </c>
      <c r="E8" s="159">
        <v>30</v>
      </c>
      <c r="F8" s="159">
        <v>0</v>
      </c>
      <c r="G8" s="159">
        <v>0</v>
      </c>
      <c r="H8" s="159">
        <v>0</v>
      </c>
      <c r="I8" s="159">
        <v>0</v>
      </c>
      <c r="J8" s="159">
        <f>E8+CZ8+F8+G8+H8+I8</f>
        <v>30</v>
      </c>
      <c r="K8" s="123">
        <v>5.44</v>
      </c>
      <c r="L8" s="124">
        <f>TRUNC(K8+K8*$L$5,2)</f>
        <v>6.69</v>
      </c>
      <c r="M8" s="125">
        <f>J8*L8</f>
        <v>200.7</v>
      </c>
      <c r="O8" s="126">
        <f>L8*E8</f>
        <v>200.7</v>
      </c>
      <c r="P8" s="126">
        <f>L8*F8</f>
        <v>0</v>
      </c>
      <c r="Q8" s="126">
        <f>L8*G8</f>
        <v>0</v>
      </c>
      <c r="R8" s="126">
        <f>L8*H8</f>
        <v>0</v>
      </c>
      <c r="S8" s="126">
        <f>L8*I8</f>
        <v>0</v>
      </c>
      <c r="T8" s="135">
        <f>SUM(O8:S8)</f>
        <v>200.7</v>
      </c>
    </row>
    <row r="9" ht="15.75" spans="2:20">
      <c r="B9" s="152">
        <v>2</v>
      </c>
      <c r="C9" s="155" t="s">
        <v>299</v>
      </c>
      <c r="D9" s="153" t="s">
        <v>50</v>
      </c>
      <c r="E9" s="152">
        <v>100</v>
      </c>
      <c r="F9" s="152">
        <v>0</v>
      </c>
      <c r="G9" s="159">
        <v>0</v>
      </c>
      <c r="H9" s="152">
        <v>0</v>
      </c>
      <c r="I9" s="159">
        <v>0</v>
      </c>
      <c r="J9" s="159">
        <f t="shared" ref="J9:J37" si="0">E9+CZ9+F9+G9+H9+I9</f>
        <v>100</v>
      </c>
      <c r="K9" s="123">
        <v>82.27</v>
      </c>
      <c r="L9" s="124">
        <f t="shared" ref="L9:L37" si="1">TRUNC(K9+K9*$L$5,2)</f>
        <v>101.2</v>
      </c>
      <c r="M9" s="125">
        <f t="shared" ref="M9:M37" si="2">J9*L9</f>
        <v>10120</v>
      </c>
      <c r="O9" s="126">
        <f t="shared" ref="O9:O37" si="3">L9*E9</f>
        <v>10120</v>
      </c>
      <c r="P9" s="126">
        <f t="shared" ref="P9:P37" si="4">L9*F9</f>
        <v>0</v>
      </c>
      <c r="Q9" s="126">
        <f t="shared" ref="Q9:Q37" si="5">L9*G9</f>
        <v>0</v>
      </c>
      <c r="R9" s="126">
        <f t="shared" ref="R9:R37" si="6">L9*H9</f>
        <v>0</v>
      </c>
      <c r="S9" s="126">
        <f t="shared" ref="S9:S37" si="7">L9*I9</f>
        <v>0</v>
      </c>
      <c r="T9" s="135">
        <f t="shared" ref="T9:T37" si="8">SUM(O9:S9)</f>
        <v>10120</v>
      </c>
    </row>
    <row r="10" ht="31.5" spans="2:20">
      <c r="B10" s="152">
        <v>3</v>
      </c>
      <c r="C10" s="155" t="s">
        <v>300</v>
      </c>
      <c r="D10" s="153" t="s">
        <v>50</v>
      </c>
      <c r="E10" s="152">
        <v>180</v>
      </c>
      <c r="F10" s="152">
        <v>80</v>
      </c>
      <c r="G10" s="159">
        <v>0</v>
      </c>
      <c r="H10" s="152">
        <v>50</v>
      </c>
      <c r="I10" s="159">
        <v>0</v>
      </c>
      <c r="J10" s="159">
        <f t="shared" si="0"/>
        <v>310</v>
      </c>
      <c r="K10" s="123">
        <v>42.9</v>
      </c>
      <c r="L10" s="124">
        <f t="shared" si="1"/>
        <v>52.77</v>
      </c>
      <c r="M10" s="125">
        <f t="shared" si="2"/>
        <v>16358.7</v>
      </c>
      <c r="O10" s="126">
        <f t="shared" si="3"/>
        <v>9498.6</v>
      </c>
      <c r="P10" s="126">
        <f t="shared" si="4"/>
        <v>4221.6</v>
      </c>
      <c r="Q10" s="126">
        <f t="shared" si="5"/>
        <v>0</v>
      </c>
      <c r="R10" s="126">
        <f t="shared" si="6"/>
        <v>2638.5</v>
      </c>
      <c r="S10" s="126">
        <f t="shared" si="7"/>
        <v>0</v>
      </c>
      <c r="T10" s="135">
        <f t="shared" si="8"/>
        <v>16358.7</v>
      </c>
    </row>
    <row r="11" ht="15.75" spans="2:20">
      <c r="B11" s="152">
        <v>4</v>
      </c>
      <c r="C11" s="155" t="s">
        <v>301</v>
      </c>
      <c r="D11" s="153" t="s">
        <v>50</v>
      </c>
      <c r="E11" s="152">
        <v>180</v>
      </c>
      <c r="F11" s="152">
        <v>80</v>
      </c>
      <c r="G11" s="159">
        <v>0</v>
      </c>
      <c r="H11" s="152">
        <v>50</v>
      </c>
      <c r="I11" s="159">
        <v>0</v>
      </c>
      <c r="J11" s="159">
        <f t="shared" si="0"/>
        <v>310</v>
      </c>
      <c r="K11" s="123">
        <v>55.51</v>
      </c>
      <c r="L11" s="124">
        <f t="shared" si="1"/>
        <v>68.28</v>
      </c>
      <c r="M11" s="125">
        <f t="shared" si="2"/>
        <v>21166.8</v>
      </c>
      <c r="O11" s="126">
        <f t="shared" si="3"/>
        <v>12290.4</v>
      </c>
      <c r="P11" s="126">
        <f t="shared" si="4"/>
        <v>5462.4</v>
      </c>
      <c r="Q11" s="126">
        <f t="shared" si="5"/>
        <v>0</v>
      </c>
      <c r="R11" s="126">
        <f t="shared" si="6"/>
        <v>3414</v>
      </c>
      <c r="S11" s="126">
        <f t="shared" si="7"/>
        <v>0</v>
      </c>
      <c r="T11" s="135">
        <f t="shared" si="8"/>
        <v>21166.8</v>
      </c>
    </row>
    <row r="12" ht="15.75" spans="2:20">
      <c r="B12" s="152">
        <v>5</v>
      </c>
      <c r="C12" s="155" t="s">
        <v>302</v>
      </c>
      <c r="D12" s="153" t="s">
        <v>50</v>
      </c>
      <c r="E12" s="152">
        <v>200</v>
      </c>
      <c r="F12" s="152">
        <v>100</v>
      </c>
      <c r="G12" s="159">
        <v>0</v>
      </c>
      <c r="H12" s="152">
        <v>50</v>
      </c>
      <c r="I12" s="159">
        <v>0</v>
      </c>
      <c r="J12" s="159">
        <f t="shared" si="0"/>
        <v>350</v>
      </c>
      <c r="K12" s="123">
        <v>0.88</v>
      </c>
      <c r="L12" s="124">
        <f t="shared" si="1"/>
        <v>1.08</v>
      </c>
      <c r="M12" s="125">
        <f t="shared" si="2"/>
        <v>378</v>
      </c>
      <c r="O12" s="126">
        <f t="shared" si="3"/>
        <v>216</v>
      </c>
      <c r="P12" s="126">
        <f t="shared" si="4"/>
        <v>108</v>
      </c>
      <c r="Q12" s="126">
        <f t="shared" si="5"/>
        <v>0</v>
      </c>
      <c r="R12" s="126">
        <f t="shared" si="6"/>
        <v>54</v>
      </c>
      <c r="S12" s="126">
        <f t="shared" si="7"/>
        <v>0</v>
      </c>
      <c r="T12" s="135">
        <f t="shared" si="8"/>
        <v>378</v>
      </c>
    </row>
    <row r="13" ht="15.75" spans="2:20">
      <c r="B13" s="152">
        <v>6</v>
      </c>
      <c r="C13" s="155" t="s">
        <v>303</v>
      </c>
      <c r="D13" s="153" t="s">
        <v>50</v>
      </c>
      <c r="E13" s="152">
        <v>200</v>
      </c>
      <c r="F13" s="152">
        <v>0</v>
      </c>
      <c r="G13" s="159">
        <v>0</v>
      </c>
      <c r="H13" s="152">
        <v>0</v>
      </c>
      <c r="I13" s="159">
        <v>0</v>
      </c>
      <c r="J13" s="159">
        <f t="shared" si="0"/>
        <v>200</v>
      </c>
      <c r="K13" s="123">
        <v>1.37</v>
      </c>
      <c r="L13" s="124">
        <f t="shared" si="1"/>
        <v>1.68</v>
      </c>
      <c r="M13" s="125">
        <f t="shared" si="2"/>
        <v>336</v>
      </c>
      <c r="O13" s="126">
        <f t="shared" si="3"/>
        <v>336</v>
      </c>
      <c r="P13" s="126">
        <f t="shared" si="4"/>
        <v>0</v>
      </c>
      <c r="Q13" s="126">
        <f t="shared" si="5"/>
        <v>0</v>
      </c>
      <c r="R13" s="126">
        <f t="shared" si="6"/>
        <v>0</v>
      </c>
      <c r="S13" s="126">
        <f t="shared" si="7"/>
        <v>0</v>
      </c>
      <c r="T13" s="135">
        <f t="shared" si="8"/>
        <v>336</v>
      </c>
    </row>
    <row r="14" ht="15.75" spans="2:20">
      <c r="B14" s="152">
        <v>7</v>
      </c>
      <c r="C14" s="155" t="s">
        <v>304</v>
      </c>
      <c r="D14" s="153" t="s">
        <v>50</v>
      </c>
      <c r="E14" s="152">
        <v>200</v>
      </c>
      <c r="F14" s="152">
        <v>100</v>
      </c>
      <c r="G14" s="159">
        <v>0</v>
      </c>
      <c r="H14" s="152">
        <v>50</v>
      </c>
      <c r="I14" s="159">
        <v>0</v>
      </c>
      <c r="J14" s="159">
        <f t="shared" si="0"/>
        <v>350</v>
      </c>
      <c r="K14" s="123">
        <v>1.77</v>
      </c>
      <c r="L14" s="124">
        <f t="shared" si="1"/>
        <v>2.17</v>
      </c>
      <c r="M14" s="125">
        <f t="shared" si="2"/>
        <v>759.5</v>
      </c>
      <c r="O14" s="126">
        <f t="shared" si="3"/>
        <v>434</v>
      </c>
      <c r="P14" s="126">
        <f t="shared" si="4"/>
        <v>217</v>
      </c>
      <c r="Q14" s="126">
        <f t="shared" si="5"/>
        <v>0</v>
      </c>
      <c r="R14" s="126">
        <f t="shared" si="6"/>
        <v>108.5</v>
      </c>
      <c r="S14" s="126">
        <f t="shared" si="7"/>
        <v>0</v>
      </c>
      <c r="T14" s="135">
        <f t="shared" si="8"/>
        <v>759.5</v>
      </c>
    </row>
    <row r="15" ht="15.75" spans="2:20">
      <c r="B15" s="152">
        <v>8</v>
      </c>
      <c r="C15" s="155" t="s">
        <v>305</v>
      </c>
      <c r="D15" s="153" t="s">
        <v>50</v>
      </c>
      <c r="E15" s="152">
        <v>200</v>
      </c>
      <c r="F15" s="152">
        <v>0</v>
      </c>
      <c r="G15" s="159">
        <v>0</v>
      </c>
      <c r="H15" s="152">
        <v>0</v>
      </c>
      <c r="I15" s="159">
        <v>0</v>
      </c>
      <c r="J15" s="159">
        <f t="shared" si="0"/>
        <v>200</v>
      </c>
      <c r="K15" s="123">
        <v>1.56</v>
      </c>
      <c r="L15" s="124">
        <f t="shared" si="1"/>
        <v>1.91</v>
      </c>
      <c r="M15" s="125">
        <f t="shared" si="2"/>
        <v>382</v>
      </c>
      <c r="O15" s="126">
        <f t="shared" si="3"/>
        <v>382</v>
      </c>
      <c r="P15" s="126">
        <f t="shared" si="4"/>
        <v>0</v>
      </c>
      <c r="Q15" s="126">
        <f t="shared" si="5"/>
        <v>0</v>
      </c>
      <c r="R15" s="126">
        <f t="shared" si="6"/>
        <v>0</v>
      </c>
      <c r="S15" s="126">
        <f t="shared" si="7"/>
        <v>0</v>
      </c>
      <c r="T15" s="135">
        <f t="shared" si="8"/>
        <v>382</v>
      </c>
    </row>
    <row r="16" ht="15.75" spans="2:20">
      <c r="B16" s="152">
        <v>9</v>
      </c>
      <c r="C16" s="155" t="s">
        <v>306</v>
      </c>
      <c r="D16" s="153" t="s">
        <v>50</v>
      </c>
      <c r="E16" s="152">
        <v>200</v>
      </c>
      <c r="F16" s="152">
        <v>80</v>
      </c>
      <c r="G16" s="159">
        <v>0</v>
      </c>
      <c r="H16" s="152">
        <v>50</v>
      </c>
      <c r="I16" s="159">
        <v>0</v>
      </c>
      <c r="J16" s="159">
        <f t="shared" si="0"/>
        <v>330</v>
      </c>
      <c r="K16" s="123">
        <v>88.83</v>
      </c>
      <c r="L16" s="124">
        <f t="shared" si="1"/>
        <v>109.27</v>
      </c>
      <c r="M16" s="125">
        <f t="shared" si="2"/>
        <v>36059.1</v>
      </c>
      <c r="O16" s="126">
        <f t="shared" si="3"/>
        <v>21854</v>
      </c>
      <c r="P16" s="126">
        <f t="shared" si="4"/>
        <v>8741.6</v>
      </c>
      <c r="Q16" s="126">
        <f t="shared" si="5"/>
        <v>0</v>
      </c>
      <c r="R16" s="126">
        <f t="shared" si="6"/>
        <v>5463.5</v>
      </c>
      <c r="S16" s="126">
        <f t="shared" si="7"/>
        <v>0</v>
      </c>
      <c r="T16" s="135">
        <f t="shared" si="8"/>
        <v>36059.1</v>
      </c>
    </row>
    <row r="17" ht="15.75" spans="2:20">
      <c r="B17" s="152">
        <v>10</v>
      </c>
      <c r="C17" s="155" t="s">
        <v>307</v>
      </c>
      <c r="D17" s="153" t="s">
        <v>50</v>
      </c>
      <c r="E17" s="152">
        <v>250</v>
      </c>
      <c r="F17" s="152">
        <v>80</v>
      </c>
      <c r="G17" s="159">
        <v>0</v>
      </c>
      <c r="H17" s="152">
        <v>50</v>
      </c>
      <c r="I17" s="159">
        <v>0</v>
      </c>
      <c r="J17" s="159">
        <f t="shared" si="0"/>
        <v>380</v>
      </c>
      <c r="K17" s="123">
        <v>21</v>
      </c>
      <c r="L17" s="124">
        <f t="shared" si="1"/>
        <v>25.83</v>
      </c>
      <c r="M17" s="125">
        <f t="shared" si="2"/>
        <v>9815.4</v>
      </c>
      <c r="O17" s="126">
        <f t="shared" si="3"/>
        <v>6457.5</v>
      </c>
      <c r="P17" s="126">
        <f t="shared" si="4"/>
        <v>2066.4</v>
      </c>
      <c r="Q17" s="126">
        <f t="shared" si="5"/>
        <v>0</v>
      </c>
      <c r="R17" s="126">
        <f t="shared" si="6"/>
        <v>1291.5</v>
      </c>
      <c r="S17" s="126">
        <f t="shared" si="7"/>
        <v>0</v>
      </c>
      <c r="T17" s="135">
        <f t="shared" si="8"/>
        <v>9815.4</v>
      </c>
    </row>
    <row r="18" ht="15.75" spans="2:20">
      <c r="B18" s="152">
        <v>11</v>
      </c>
      <c r="C18" s="155" t="s">
        <v>308</v>
      </c>
      <c r="D18" s="153" t="s">
        <v>50</v>
      </c>
      <c r="E18" s="152">
        <v>50</v>
      </c>
      <c r="F18" s="152">
        <v>10</v>
      </c>
      <c r="G18" s="159">
        <v>0</v>
      </c>
      <c r="H18" s="152">
        <v>10</v>
      </c>
      <c r="I18" s="159">
        <v>0</v>
      </c>
      <c r="J18" s="159">
        <f t="shared" si="0"/>
        <v>70</v>
      </c>
      <c r="K18" s="123">
        <v>1.2</v>
      </c>
      <c r="L18" s="124">
        <f t="shared" si="1"/>
        <v>1.47</v>
      </c>
      <c r="M18" s="125">
        <f t="shared" si="2"/>
        <v>102.9</v>
      </c>
      <c r="O18" s="126">
        <f t="shared" si="3"/>
        <v>73.5</v>
      </c>
      <c r="P18" s="126">
        <f t="shared" si="4"/>
        <v>14.7</v>
      </c>
      <c r="Q18" s="126">
        <f t="shared" si="5"/>
        <v>0</v>
      </c>
      <c r="R18" s="126">
        <f t="shared" si="6"/>
        <v>14.7</v>
      </c>
      <c r="S18" s="126">
        <f t="shared" si="7"/>
        <v>0</v>
      </c>
      <c r="T18" s="135">
        <f t="shared" si="8"/>
        <v>102.9</v>
      </c>
    </row>
    <row r="19" ht="15.75" spans="2:20">
      <c r="B19" s="152">
        <v>12</v>
      </c>
      <c r="C19" s="155" t="s">
        <v>309</v>
      </c>
      <c r="D19" s="153" t="s">
        <v>50</v>
      </c>
      <c r="E19" s="152">
        <v>50</v>
      </c>
      <c r="F19" s="152">
        <v>10</v>
      </c>
      <c r="G19" s="159">
        <v>0</v>
      </c>
      <c r="H19" s="152">
        <v>10</v>
      </c>
      <c r="I19" s="159">
        <v>0</v>
      </c>
      <c r="J19" s="159">
        <f t="shared" si="0"/>
        <v>70</v>
      </c>
      <c r="K19" s="123">
        <v>9.39</v>
      </c>
      <c r="L19" s="124">
        <f t="shared" si="1"/>
        <v>11.55</v>
      </c>
      <c r="M19" s="125">
        <f t="shared" si="2"/>
        <v>808.5</v>
      </c>
      <c r="O19" s="126">
        <f t="shared" si="3"/>
        <v>577.5</v>
      </c>
      <c r="P19" s="126">
        <f t="shared" si="4"/>
        <v>115.5</v>
      </c>
      <c r="Q19" s="126">
        <f t="shared" si="5"/>
        <v>0</v>
      </c>
      <c r="R19" s="126">
        <f t="shared" si="6"/>
        <v>115.5</v>
      </c>
      <c r="S19" s="126">
        <f t="shared" si="7"/>
        <v>0</v>
      </c>
      <c r="T19" s="135">
        <f t="shared" si="8"/>
        <v>808.5</v>
      </c>
    </row>
    <row r="20" ht="15.75" spans="2:20">
      <c r="B20" s="152">
        <v>13</v>
      </c>
      <c r="C20" s="155" t="s">
        <v>310</v>
      </c>
      <c r="D20" s="153" t="s">
        <v>50</v>
      </c>
      <c r="E20" s="152">
        <v>50</v>
      </c>
      <c r="F20" s="152">
        <v>10</v>
      </c>
      <c r="G20" s="159">
        <v>0</v>
      </c>
      <c r="H20" s="152">
        <v>10</v>
      </c>
      <c r="I20" s="159">
        <v>0</v>
      </c>
      <c r="J20" s="159">
        <f t="shared" si="0"/>
        <v>70</v>
      </c>
      <c r="K20" s="123">
        <v>4.5</v>
      </c>
      <c r="L20" s="124">
        <f t="shared" si="1"/>
        <v>5.53</v>
      </c>
      <c r="M20" s="125">
        <f t="shared" si="2"/>
        <v>387.1</v>
      </c>
      <c r="O20" s="126">
        <f t="shared" si="3"/>
        <v>276.5</v>
      </c>
      <c r="P20" s="126">
        <f t="shared" si="4"/>
        <v>55.3</v>
      </c>
      <c r="Q20" s="126">
        <f t="shared" si="5"/>
        <v>0</v>
      </c>
      <c r="R20" s="126">
        <f t="shared" si="6"/>
        <v>55.3</v>
      </c>
      <c r="S20" s="126">
        <f t="shared" si="7"/>
        <v>0</v>
      </c>
      <c r="T20" s="135">
        <f t="shared" si="8"/>
        <v>387.1</v>
      </c>
    </row>
    <row r="21" ht="15.75" spans="2:20">
      <c r="B21" s="152">
        <v>14</v>
      </c>
      <c r="C21" s="155" t="s">
        <v>311</v>
      </c>
      <c r="D21" s="153" t="s">
        <v>50</v>
      </c>
      <c r="E21" s="152">
        <v>50</v>
      </c>
      <c r="F21" s="152">
        <v>10</v>
      </c>
      <c r="G21" s="159">
        <v>0</v>
      </c>
      <c r="H21" s="152">
        <v>10</v>
      </c>
      <c r="I21" s="159">
        <v>0</v>
      </c>
      <c r="J21" s="159">
        <f t="shared" si="0"/>
        <v>70</v>
      </c>
      <c r="K21" s="123">
        <v>15.9</v>
      </c>
      <c r="L21" s="124">
        <f t="shared" si="1"/>
        <v>19.56</v>
      </c>
      <c r="M21" s="125">
        <f t="shared" si="2"/>
        <v>1369.2</v>
      </c>
      <c r="O21" s="126">
        <f t="shared" si="3"/>
        <v>978</v>
      </c>
      <c r="P21" s="126">
        <f t="shared" si="4"/>
        <v>195.6</v>
      </c>
      <c r="Q21" s="126">
        <f t="shared" si="5"/>
        <v>0</v>
      </c>
      <c r="R21" s="126">
        <f t="shared" si="6"/>
        <v>195.6</v>
      </c>
      <c r="S21" s="126">
        <f t="shared" si="7"/>
        <v>0</v>
      </c>
      <c r="T21" s="135">
        <f t="shared" si="8"/>
        <v>1369.2</v>
      </c>
    </row>
    <row r="22" ht="31.5" spans="2:20">
      <c r="B22" s="152">
        <v>15</v>
      </c>
      <c r="C22" s="155" t="s">
        <v>312</v>
      </c>
      <c r="D22" s="153" t="s">
        <v>50</v>
      </c>
      <c r="E22" s="152">
        <v>20</v>
      </c>
      <c r="F22" s="152">
        <v>20</v>
      </c>
      <c r="G22" s="159">
        <v>0</v>
      </c>
      <c r="H22" s="152">
        <v>20</v>
      </c>
      <c r="I22" s="159">
        <v>0</v>
      </c>
      <c r="J22" s="159">
        <f t="shared" si="0"/>
        <v>60</v>
      </c>
      <c r="K22" s="123">
        <v>132.86</v>
      </c>
      <c r="L22" s="124">
        <f t="shared" si="1"/>
        <v>163.44</v>
      </c>
      <c r="M22" s="125">
        <f t="shared" si="2"/>
        <v>9806.4</v>
      </c>
      <c r="O22" s="126">
        <f t="shared" si="3"/>
        <v>3268.8</v>
      </c>
      <c r="P22" s="126">
        <f t="shared" si="4"/>
        <v>3268.8</v>
      </c>
      <c r="Q22" s="126">
        <f t="shared" si="5"/>
        <v>0</v>
      </c>
      <c r="R22" s="126">
        <f t="shared" si="6"/>
        <v>3268.8</v>
      </c>
      <c r="S22" s="126">
        <f t="shared" si="7"/>
        <v>0</v>
      </c>
      <c r="T22" s="135">
        <f t="shared" si="8"/>
        <v>9806.4</v>
      </c>
    </row>
    <row r="23" ht="31.5" spans="2:20">
      <c r="B23" s="152">
        <v>16</v>
      </c>
      <c r="C23" s="155" t="s">
        <v>313</v>
      </c>
      <c r="D23" s="153" t="s">
        <v>50</v>
      </c>
      <c r="E23" s="152">
        <v>30</v>
      </c>
      <c r="F23" s="152">
        <v>20</v>
      </c>
      <c r="G23" s="159">
        <v>0</v>
      </c>
      <c r="H23" s="152">
        <v>20</v>
      </c>
      <c r="I23" s="159">
        <v>0</v>
      </c>
      <c r="J23" s="159">
        <f t="shared" si="0"/>
        <v>70</v>
      </c>
      <c r="K23" s="123">
        <v>10.19</v>
      </c>
      <c r="L23" s="124">
        <f t="shared" si="1"/>
        <v>12.53</v>
      </c>
      <c r="M23" s="125">
        <f t="shared" si="2"/>
        <v>877.1</v>
      </c>
      <c r="O23" s="126">
        <f t="shared" si="3"/>
        <v>375.9</v>
      </c>
      <c r="P23" s="126">
        <f t="shared" si="4"/>
        <v>250.6</v>
      </c>
      <c r="Q23" s="126">
        <f t="shared" si="5"/>
        <v>0</v>
      </c>
      <c r="R23" s="126">
        <f t="shared" si="6"/>
        <v>250.6</v>
      </c>
      <c r="S23" s="126">
        <f t="shared" si="7"/>
        <v>0</v>
      </c>
      <c r="T23" s="135">
        <f t="shared" si="8"/>
        <v>877.1</v>
      </c>
    </row>
    <row r="24" ht="15.75" spans="2:20">
      <c r="B24" s="152">
        <v>17</v>
      </c>
      <c r="C24" s="155" t="s">
        <v>314</v>
      </c>
      <c r="D24" s="153" t="s">
        <v>50</v>
      </c>
      <c r="E24" s="152">
        <v>30</v>
      </c>
      <c r="F24" s="152">
        <v>15</v>
      </c>
      <c r="G24" s="159">
        <v>0</v>
      </c>
      <c r="H24" s="152">
        <v>15</v>
      </c>
      <c r="I24" s="159">
        <v>0</v>
      </c>
      <c r="J24" s="159">
        <f t="shared" si="0"/>
        <v>60</v>
      </c>
      <c r="K24" s="123">
        <v>14.45</v>
      </c>
      <c r="L24" s="124">
        <f t="shared" si="1"/>
        <v>17.77</v>
      </c>
      <c r="M24" s="125">
        <f t="shared" si="2"/>
        <v>1066.2</v>
      </c>
      <c r="O24" s="126">
        <f t="shared" si="3"/>
        <v>533.1</v>
      </c>
      <c r="P24" s="126">
        <f t="shared" si="4"/>
        <v>266.55</v>
      </c>
      <c r="Q24" s="126">
        <f t="shared" si="5"/>
        <v>0</v>
      </c>
      <c r="R24" s="126">
        <f t="shared" si="6"/>
        <v>266.55</v>
      </c>
      <c r="S24" s="126">
        <f t="shared" si="7"/>
        <v>0</v>
      </c>
      <c r="T24" s="135">
        <f t="shared" si="8"/>
        <v>1066.2</v>
      </c>
    </row>
    <row r="25" ht="47.25" spans="2:20">
      <c r="B25" s="152">
        <v>18</v>
      </c>
      <c r="C25" s="155" t="s">
        <v>315</v>
      </c>
      <c r="D25" s="153" t="s">
        <v>50</v>
      </c>
      <c r="E25" s="152">
        <v>50</v>
      </c>
      <c r="F25" s="152">
        <v>50</v>
      </c>
      <c r="G25" s="159">
        <v>0</v>
      </c>
      <c r="H25" s="152">
        <v>30</v>
      </c>
      <c r="I25" s="159">
        <v>0</v>
      </c>
      <c r="J25" s="159">
        <f t="shared" si="0"/>
        <v>130</v>
      </c>
      <c r="K25" s="123">
        <v>16</v>
      </c>
      <c r="L25" s="124">
        <f t="shared" si="1"/>
        <v>19.68</v>
      </c>
      <c r="M25" s="125">
        <f t="shared" si="2"/>
        <v>2558.4</v>
      </c>
      <c r="O25" s="126">
        <f t="shared" si="3"/>
        <v>984</v>
      </c>
      <c r="P25" s="126">
        <f t="shared" si="4"/>
        <v>984</v>
      </c>
      <c r="Q25" s="126">
        <f t="shared" si="5"/>
        <v>0</v>
      </c>
      <c r="R25" s="126">
        <f t="shared" si="6"/>
        <v>590.4</v>
      </c>
      <c r="S25" s="126">
        <f t="shared" si="7"/>
        <v>0</v>
      </c>
      <c r="T25" s="135">
        <f t="shared" si="8"/>
        <v>2558.4</v>
      </c>
    </row>
    <row r="26" ht="47.25" spans="2:20">
      <c r="B26" s="152">
        <v>19</v>
      </c>
      <c r="C26" s="155" t="s">
        <v>316</v>
      </c>
      <c r="D26" s="153" t="s">
        <v>50</v>
      </c>
      <c r="E26" s="152">
        <v>50</v>
      </c>
      <c r="F26" s="152">
        <v>50</v>
      </c>
      <c r="G26" s="159">
        <v>0</v>
      </c>
      <c r="H26" s="152">
        <v>30</v>
      </c>
      <c r="I26" s="159">
        <v>0</v>
      </c>
      <c r="J26" s="159">
        <f t="shared" si="0"/>
        <v>130</v>
      </c>
      <c r="K26" s="123">
        <v>39.4</v>
      </c>
      <c r="L26" s="124">
        <f t="shared" si="1"/>
        <v>48.46</v>
      </c>
      <c r="M26" s="125">
        <f t="shared" si="2"/>
        <v>6299.8</v>
      </c>
      <c r="O26" s="126">
        <f t="shared" si="3"/>
        <v>2423</v>
      </c>
      <c r="P26" s="126">
        <f t="shared" si="4"/>
        <v>2423</v>
      </c>
      <c r="Q26" s="126">
        <f t="shared" si="5"/>
        <v>0</v>
      </c>
      <c r="R26" s="126">
        <f t="shared" si="6"/>
        <v>1453.8</v>
      </c>
      <c r="S26" s="126">
        <f t="shared" si="7"/>
        <v>0</v>
      </c>
      <c r="T26" s="135">
        <f t="shared" si="8"/>
        <v>6299.8</v>
      </c>
    </row>
    <row r="27" ht="31.5" spans="2:20">
      <c r="B27" s="152">
        <v>20</v>
      </c>
      <c r="C27" s="155" t="s">
        <v>317</v>
      </c>
      <c r="D27" s="153" t="s">
        <v>50</v>
      </c>
      <c r="E27" s="152">
        <v>80</v>
      </c>
      <c r="F27" s="152">
        <v>50</v>
      </c>
      <c r="G27" s="159">
        <v>0</v>
      </c>
      <c r="H27" s="152">
        <v>30</v>
      </c>
      <c r="I27" s="159">
        <v>0</v>
      </c>
      <c r="J27" s="159">
        <f t="shared" si="0"/>
        <v>160</v>
      </c>
      <c r="K27" s="123">
        <v>54.1</v>
      </c>
      <c r="L27" s="124">
        <f t="shared" si="1"/>
        <v>66.55</v>
      </c>
      <c r="M27" s="125">
        <f t="shared" si="2"/>
        <v>10648</v>
      </c>
      <c r="O27" s="126">
        <f t="shared" si="3"/>
        <v>5324</v>
      </c>
      <c r="P27" s="126">
        <f t="shared" si="4"/>
        <v>3327.5</v>
      </c>
      <c r="Q27" s="126">
        <f t="shared" si="5"/>
        <v>0</v>
      </c>
      <c r="R27" s="126">
        <f t="shared" si="6"/>
        <v>1996.5</v>
      </c>
      <c r="S27" s="126">
        <f t="shared" si="7"/>
        <v>0</v>
      </c>
      <c r="T27" s="135">
        <f t="shared" si="8"/>
        <v>10648</v>
      </c>
    </row>
    <row r="28" ht="15.75" spans="2:20">
      <c r="B28" s="152">
        <v>21</v>
      </c>
      <c r="C28" s="155" t="s">
        <v>318</v>
      </c>
      <c r="D28" s="153" t="s">
        <v>50</v>
      </c>
      <c r="E28" s="152">
        <v>30</v>
      </c>
      <c r="F28" s="152"/>
      <c r="G28" s="159">
        <v>0</v>
      </c>
      <c r="H28" s="152"/>
      <c r="I28" s="159">
        <v>0</v>
      </c>
      <c r="J28" s="159">
        <f t="shared" si="0"/>
        <v>30</v>
      </c>
      <c r="K28" s="123">
        <v>3.04</v>
      </c>
      <c r="L28" s="124">
        <f t="shared" si="1"/>
        <v>3.73</v>
      </c>
      <c r="M28" s="125">
        <f t="shared" si="2"/>
        <v>111.9</v>
      </c>
      <c r="O28" s="126">
        <f t="shared" si="3"/>
        <v>111.9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26">
        <f t="shared" si="7"/>
        <v>0</v>
      </c>
      <c r="T28" s="135">
        <f t="shared" si="8"/>
        <v>111.9</v>
      </c>
    </row>
    <row r="29" ht="15.75" spans="2:20">
      <c r="B29" s="152">
        <v>22</v>
      </c>
      <c r="C29" s="155" t="s">
        <v>319</v>
      </c>
      <c r="D29" s="153" t="s">
        <v>50</v>
      </c>
      <c r="E29" s="152">
        <v>200</v>
      </c>
      <c r="F29" s="152">
        <v>50</v>
      </c>
      <c r="G29" s="159">
        <v>0</v>
      </c>
      <c r="H29" s="152">
        <v>30</v>
      </c>
      <c r="I29" s="159">
        <v>0</v>
      </c>
      <c r="J29" s="159">
        <f t="shared" si="0"/>
        <v>280</v>
      </c>
      <c r="K29" s="123">
        <v>54</v>
      </c>
      <c r="L29" s="124">
        <f t="shared" si="1"/>
        <v>66.43</v>
      </c>
      <c r="M29" s="125">
        <f t="shared" si="2"/>
        <v>18600.4</v>
      </c>
      <c r="O29" s="126">
        <f t="shared" si="3"/>
        <v>13286</v>
      </c>
      <c r="P29" s="126">
        <f t="shared" si="4"/>
        <v>3321.5</v>
      </c>
      <c r="Q29" s="126">
        <f t="shared" si="5"/>
        <v>0</v>
      </c>
      <c r="R29" s="126">
        <f t="shared" si="6"/>
        <v>1992.9</v>
      </c>
      <c r="S29" s="126">
        <f t="shared" si="7"/>
        <v>0</v>
      </c>
      <c r="T29" s="135">
        <f t="shared" si="8"/>
        <v>18600.4</v>
      </c>
    </row>
    <row r="30" ht="31.5" spans="2:20">
      <c r="B30" s="152">
        <v>23</v>
      </c>
      <c r="C30" s="155" t="s">
        <v>320</v>
      </c>
      <c r="D30" s="153" t="s">
        <v>50</v>
      </c>
      <c r="E30" s="152">
        <v>200</v>
      </c>
      <c r="F30" s="152">
        <v>80</v>
      </c>
      <c r="G30" s="159">
        <v>0</v>
      </c>
      <c r="H30" s="152">
        <v>50</v>
      </c>
      <c r="I30" s="159">
        <v>0</v>
      </c>
      <c r="J30" s="159">
        <f t="shared" si="0"/>
        <v>330</v>
      </c>
      <c r="K30" s="123">
        <v>93.25</v>
      </c>
      <c r="L30" s="124">
        <f t="shared" si="1"/>
        <v>114.71</v>
      </c>
      <c r="M30" s="125">
        <f t="shared" si="2"/>
        <v>37854.3</v>
      </c>
      <c r="O30" s="126">
        <f t="shared" si="3"/>
        <v>22942</v>
      </c>
      <c r="P30" s="126">
        <f t="shared" si="4"/>
        <v>9176.8</v>
      </c>
      <c r="Q30" s="126">
        <f t="shared" si="5"/>
        <v>0</v>
      </c>
      <c r="R30" s="126">
        <f t="shared" si="6"/>
        <v>5735.5</v>
      </c>
      <c r="S30" s="126">
        <f t="shared" si="7"/>
        <v>0</v>
      </c>
      <c r="T30" s="135">
        <f t="shared" si="8"/>
        <v>37854.3</v>
      </c>
    </row>
    <row r="31" ht="31.5" spans="2:20">
      <c r="B31" s="152">
        <v>24</v>
      </c>
      <c r="C31" s="155" t="s">
        <v>321</v>
      </c>
      <c r="D31" s="153" t="s">
        <v>50</v>
      </c>
      <c r="E31" s="152">
        <v>400</v>
      </c>
      <c r="F31" s="152">
        <v>80</v>
      </c>
      <c r="G31" s="159">
        <v>0</v>
      </c>
      <c r="H31" s="152">
        <v>50</v>
      </c>
      <c r="I31" s="159">
        <v>0</v>
      </c>
      <c r="J31" s="159">
        <f t="shared" si="0"/>
        <v>530</v>
      </c>
      <c r="K31" s="123">
        <v>259</v>
      </c>
      <c r="L31" s="124">
        <f t="shared" si="1"/>
        <v>318.62</v>
      </c>
      <c r="M31" s="125">
        <f t="shared" si="2"/>
        <v>168868.6</v>
      </c>
      <c r="O31" s="126">
        <f t="shared" si="3"/>
        <v>127448</v>
      </c>
      <c r="P31" s="126">
        <f t="shared" si="4"/>
        <v>25489.6</v>
      </c>
      <c r="Q31" s="126">
        <f t="shared" si="5"/>
        <v>0</v>
      </c>
      <c r="R31" s="126">
        <f t="shared" si="6"/>
        <v>15931</v>
      </c>
      <c r="S31" s="126">
        <f t="shared" si="7"/>
        <v>0</v>
      </c>
      <c r="T31" s="135">
        <f t="shared" si="8"/>
        <v>168868.6</v>
      </c>
    </row>
    <row r="32" ht="31.5" spans="2:20">
      <c r="B32" s="152">
        <v>25</v>
      </c>
      <c r="C32" s="155" t="s">
        <v>322</v>
      </c>
      <c r="D32" s="153" t="s">
        <v>50</v>
      </c>
      <c r="E32" s="152">
        <v>80</v>
      </c>
      <c r="F32" s="152">
        <v>15</v>
      </c>
      <c r="G32" s="159">
        <v>0</v>
      </c>
      <c r="H32" s="152">
        <v>15</v>
      </c>
      <c r="I32" s="152">
        <v>150</v>
      </c>
      <c r="J32" s="159">
        <f t="shared" si="0"/>
        <v>260</v>
      </c>
      <c r="K32" s="123">
        <v>128</v>
      </c>
      <c r="L32" s="124">
        <f t="shared" si="1"/>
        <v>157.46</v>
      </c>
      <c r="M32" s="125">
        <f t="shared" si="2"/>
        <v>40939.6</v>
      </c>
      <c r="O32" s="126">
        <f t="shared" si="3"/>
        <v>12596.8</v>
      </c>
      <c r="P32" s="126">
        <f t="shared" si="4"/>
        <v>2361.9</v>
      </c>
      <c r="Q32" s="126">
        <f t="shared" si="5"/>
        <v>0</v>
      </c>
      <c r="R32" s="126">
        <f t="shared" si="6"/>
        <v>2361.9</v>
      </c>
      <c r="S32" s="126">
        <f t="shared" si="7"/>
        <v>23619</v>
      </c>
      <c r="T32" s="135">
        <f t="shared" si="8"/>
        <v>40939.6</v>
      </c>
    </row>
    <row r="33" ht="15.75" spans="2:20">
      <c r="B33" s="152">
        <v>26</v>
      </c>
      <c r="C33" s="155" t="s">
        <v>323</v>
      </c>
      <c r="D33" s="153" t="s">
        <v>50</v>
      </c>
      <c r="E33" s="152">
        <v>100</v>
      </c>
      <c r="F33" s="152">
        <v>50</v>
      </c>
      <c r="G33" s="159">
        <v>0</v>
      </c>
      <c r="H33" s="152">
        <v>50</v>
      </c>
      <c r="I33" s="159">
        <v>0</v>
      </c>
      <c r="J33" s="159">
        <f t="shared" si="0"/>
        <v>200</v>
      </c>
      <c r="K33" s="123">
        <v>295.56</v>
      </c>
      <c r="L33" s="124">
        <f t="shared" si="1"/>
        <v>363.59</v>
      </c>
      <c r="M33" s="125">
        <f t="shared" si="2"/>
        <v>72718</v>
      </c>
      <c r="O33" s="126">
        <f t="shared" si="3"/>
        <v>36359</v>
      </c>
      <c r="P33" s="126">
        <f t="shared" si="4"/>
        <v>18179.5</v>
      </c>
      <c r="Q33" s="126">
        <f t="shared" si="5"/>
        <v>0</v>
      </c>
      <c r="R33" s="126">
        <f t="shared" si="6"/>
        <v>18179.5</v>
      </c>
      <c r="S33" s="126">
        <f t="shared" si="7"/>
        <v>0</v>
      </c>
      <c r="T33" s="135">
        <f t="shared" si="8"/>
        <v>72718</v>
      </c>
    </row>
    <row r="34" ht="15.75" spans="2:20">
      <c r="B34" s="152">
        <v>27</v>
      </c>
      <c r="C34" s="155" t="s">
        <v>324</v>
      </c>
      <c r="D34" s="153" t="s">
        <v>50</v>
      </c>
      <c r="E34" s="152">
        <v>100</v>
      </c>
      <c r="F34" s="152">
        <v>50</v>
      </c>
      <c r="G34" s="159">
        <v>0</v>
      </c>
      <c r="H34" s="152">
        <v>50</v>
      </c>
      <c r="I34" s="159">
        <v>0</v>
      </c>
      <c r="J34" s="159">
        <f t="shared" si="0"/>
        <v>200</v>
      </c>
      <c r="K34" s="123">
        <v>75.17</v>
      </c>
      <c r="L34" s="124">
        <f t="shared" si="1"/>
        <v>92.47</v>
      </c>
      <c r="M34" s="125">
        <f t="shared" si="2"/>
        <v>18494</v>
      </c>
      <c r="O34" s="126">
        <f t="shared" si="3"/>
        <v>9247</v>
      </c>
      <c r="P34" s="126">
        <f t="shared" si="4"/>
        <v>4623.5</v>
      </c>
      <c r="Q34" s="126">
        <f t="shared" si="5"/>
        <v>0</v>
      </c>
      <c r="R34" s="126">
        <f t="shared" si="6"/>
        <v>4623.5</v>
      </c>
      <c r="S34" s="126">
        <f t="shared" si="7"/>
        <v>0</v>
      </c>
      <c r="T34" s="135">
        <f t="shared" si="8"/>
        <v>18494</v>
      </c>
    </row>
    <row r="35" ht="15.75" spans="2:20">
      <c r="B35" s="152">
        <v>28</v>
      </c>
      <c r="C35" s="155" t="s">
        <v>325</v>
      </c>
      <c r="D35" s="153" t="s">
        <v>50</v>
      </c>
      <c r="E35" s="152">
        <v>500</v>
      </c>
      <c r="F35" s="152">
        <v>100</v>
      </c>
      <c r="G35" s="159">
        <v>0</v>
      </c>
      <c r="H35" s="152">
        <v>80</v>
      </c>
      <c r="I35" s="159">
        <v>0</v>
      </c>
      <c r="J35" s="159">
        <f t="shared" si="0"/>
        <v>680</v>
      </c>
      <c r="K35" s="123">
        <v>42.9</v>
      </c>
      <c r="L35" s="124">
        <f t="shared" si="1"/>
        <v>52.77</v>
      </c>
      <c r="M35" s="125">
        <f t="shared" si="2"/>
        <v>35883.6</v>
      </c>
      <c r="O35" s="126">
        <f t="shared" si="3"/>
        <v>26385</v>
      </c>
      <c r="P35" s="126">
        <f t="shared" si="4"/>
        <v>5277</v>
      </c>
      <c r="Q35" s="126">
        <f t="shared" si="5"/>
        <v>0</v>
      </c>
      <c r="R35" s="126">
        <f t="shared" si="6"/>
        <v>4221.6</v>
      </c>
      <c r="S35" s="126">
        <f t="shared" si="7"/>
        <v>0</v>
      </c>
      <c r="T35" s="135">
        <f t="shared" si="8"/>
        <v>35883.6</v>
      </c>
    </row>
    <row r="36" ht="31.5" spans="2:20">
      <c r="B36" s="152">
        <v>29</v>
      </c>
      <c r="C36" s="155" t="s">
        <v>326</v>
      </c>
      <c r="D36" s="153" t="s">
        <v>50</v>
      </c>
      <c r="E36" s="152">
        <v>200</v>
      </c>
      <c r="F36" s="152">
        <v>50</v>
      </c>
      <c r="G36" s="159">
        <v>0</v>
      </c>
      <c r="H36" s="152">
        <v>30</v>
      </c>
      <c r="I36" s="159">
        <v>0</v>
      </c>
      <c r="J36" s="159">
        <f t="shared" si="0"/>
        <v>280</v>
      </c>
      <c r="K36" s="123">
        <v>47.59</v>
      </c>
      <c r="L36" s="124">
        <f t="shared" si="1"/>
        <v>58.54</v>
      </c>
      <c r="M36" s="125">
        <f t="shared" si="2"/>
        <v>16391.2</v>
      </c>
      <c r="O36" s="126">
        <f t="shared" si="3"/>
        <v>11708</v>
      </c>
      <c r="P36" s="126">
        <f t="shared" si="4"/>
        <v>2927</v>
      </c>
      <c r="Q36" s="126">
        <f t="shared" si="5"/>
        <v>0</v>
      </c>
      <c r="R36" s="126">
        <f t="shared" si="6"/>
        <v>1756.2</v>
      </c>
      <c r="S36" s="126">
        <f t="shared" si="7"/>
        <v>0</v>
      </c>
      <c r="T36" s="135">
        <f t="shared" si="8"/>
        <v>16391.2</v>
      </c>
    </row>
    <row r="37" ht="63" spans="2:20">
      <c r="B37" s="152">
        <v>30</v>
      </c>
      <c r="C37" s="155" t="s">
        <v>327</v>
      </c>
      <c r="D37" s="153" t="s">
        <v>50</v>
      </c>
      <c r="E37" s="152">
        <v>150</v>
      </c>
      <c r="F37" s="152">
        <v>80</v>
      </c>
      <c r="G37" s="159">
        <v>0</v>
      </c>
      <c r="H37" s="152">
        <v>50</v>
      </c>
      <c r="I37" s="159">
        <v>0</v>
      </c>
      <c r="J37" s="159">
        <f t="shared" si="0"/>
        <v>280</v>
      </c>
      <c r="K37" s="123">
        <v>58</v>
      </c>
      <c r="L37" s="124">
        <f t="shared" si="1"/>
        <v>71.35</v>
      </c>
      <c r="M37" s="125">
        <f t="shared" si="2"/>
        <v>19978</v>
      </c>
      <c r="O37" s="126">
        <f t="shared" si="3"/>
        <v>10702.5</v>
      </c>
      <c r="P37" s="126">
        <f t="shared" si="4"/>
        <v>5708</v>
      </c>
      <c r="Q37" s="126">
        <f t="shared" si="5"/>
        <v>0</v>
      </c>
      <c r="R37" s="126">
        <f t="shared" si="6"/>
        <v>3567.5</v>
      </c>
      <c r="S37" s="126">
        <f t="shared" si="7"/>
        <v>0</v>
      </c>
      <c r="T37" s="135">
        <f t="shared" si="8"/>
        <v>19978</v>
      </c>
    </row>
    <row r="38" ht="27.75" customHeight="1" spans="2:20">
      <c r="B38" s="191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9"/>
      <c r="M38" s="208">
        <f>SUM(M8:M37)</f>
        <v>559339.4</v>
      </c>
      <c r="O38" s="217">
        <f>SUM(O8:O37)</f>
        <v>347389.7</v>
      </c>
      <c r="P38" s="217">
        <f t="shared" ref="P38:T38" si="9">SUM(P8:P37)</f>
        <v>108783.35</v>
      </c>
      <c r="Q38" s="217">
        <f t="shared" si="9"/>
        <v>0</v>
      </c>
      <c r="R38" s="217">
        <f t="shared" si="9"/>
        <v>79547.35</v>
      </c>
      <c r="S38" s="217">
        <f t="shared" si="9"/>
        <v>23619</v>
      </c>
      <c r="T38" s="217">
        <f t="shared" si="9"/>
        <v>559339.4</v>
      </c>
    </row>
  </sheetData>
  <mergeCells count="13">
    <mergeCell ref="B3:M3"/>
    <mergeCell ref="B4:M4"/>
    <mergeCell ref="B5:J5"/>
    <mergeCell ref="L5:M5"/>
    <mergeCell ref="E6:J6"/>
    <mergeCell ref="B38:L38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.251388888888889" right="0.251388888888889" top="0.751388888888889" bottom="0.751388888888889" header="0.298611111111111" footer="0.298611111111111"/>
  <pageSetup paperSize="9" scale="52" orientation="portrait" horizontalDpi="600"/>
  <headerFooter/>
  <ignoredErrors>
    <ignoredError sqref="J8:J37" emptyCellReferenc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38"/>
  <sheetViews>
    <sheetView view="pageBreakPreview" zoomScale="37" zoomScaleNormal="100" topLeftCell="B1" workbookViewId="0">
      <selection activeCell="B3" sqref="B3:M3"/>
    </sheetView>
  </sheetViews>
  <sheetFormatPr defaultColWidth="9.14285714285714" defaultRowHeight="21" customHeight="1"/>
  <cols>
    <col min="1" max="1" width="1.14285714285714" style="209" customWidth="1"/>
    <col min="2" max="2" width="9.14285714285714" style="136"/>
    <col min="3" max="3" width="69.7142857142857" style="137" customWidth="1"/>
    <col min="4" max="4" width="7.85714285714286" style="136" customWidth="1"/>
    <col min="5" max="5" width="20.8571428571429" style="136" customWidth="1"/>
    <col min="6" max="6" width="8.85714285714286" style="136" customWidth="1"/>
    <col min="7" max="7" width="12.4285714285714" style="136" customWidth="1"/>
    <col min="8" max="8" width="9.14285714285714" style="136" customWidth="1"/>
    <col min="9" max="9" width="13.4285714285714" style="136" customWidth="1"/>
    <col min="10" max="10" width="12.4285714285714" style="136" customWidth="1"/>
    <col min="11" max="11" width="15" style="138" customWidth="1"/>
    <col min="12" max="12" width="13.2857142857143" style="138" customWidth="1"/>
    <col min="13" max="13" width="20.5714285714286" style="210" customWidth="1"/>
    <col min="14" max="14" width="7.57142857142857" style="209" customWidth="1"/>
    <col min="15" max="15" width="21.7142857142857" style="209" customWidth="1"/>
    <col min="16" max="20" width="17.2857142857143" style="209" customWidth="1"/>
    <col min="21" max="16384" width="9.14285714285714" style="209"/>
  </cols>
  <sheetData>
    <row r="1" s="209" customFormat="1" ht="27" customHeight="1" spans="2:13">
      <c r="B1" s="211" t="s">
        <v>230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5"/>
    </row>
    <row r="2" s="209" customFormat="1" ht="27.95" customHeight="1" spans="2:13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6"/>
    </row>
    <row r="3" s="209" customFormat="1" ht="30.95" customHeight="1" spans="2:13">
      <c r="B3" s="186" t="s">
        <v>328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07"/>
    </row>
    <row r="4" s="136" customFormat="1" ht="66.95" customHeight="1" spans="2:13">
      <c r="B4" s="187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96"/>
    </row>
    <row r="5" s="136" customFormat="1" ht="27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s="136" customFormat="1" ht="24" customHeight="1" spans="2:13">
      <c r="B6" s="88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19" t="s">
        <v>7</v>
      </c>
    </row>
    <row r="7" s="136" customFormat="1" ht="43.5" customHeight="1" spans="2:20">
      <c r="B7" s="88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19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s="209" customFormat="1" ht="23.25" customHeight="1" spans="2:20">
      <c r="B8" s="152">
        <v>1</v>
      </c>
      <c r="C8" s="155" t="s">
        <v>298</v>
      </c>
      <c r="D8" s="152" t="s">
        <v>50</v>
      </c>
      <c r="E8" s="159">
        <f>'LOTE VII_VIII - Pintura'!E8*80%</f>
        <v>24</v>
      </c>
      <c r="F8" s="159">
        <f>'LOTE VII_VIII - Pintura'!F8*80%</f>
        <v>0</v>
      </c>
      <c r="G8" s="159">
        <f>'LOTE VII_VIII - Pintura'!G8*80%</f>
        <v>0</v>
      </c>
      <c r="H8" s="159">
        <f>'LOTE VII_VIII - Pintura'!H8*80%</f>
        <v>0</v>
      </c>
      <c r="I8" s="159">
        <f>'LOTE VII_VIII - Pintura'!I8*80%</f>
        <v>0</v>
      </c>
      <c r="J8" s="159">
        <f t="shared" ref="J8:J37" si="0">E8+CZ8+F8+G8+H8+I8</f>
        <v>24</v>
      </c>
      <c r="K8" s="123">
        <v>5.44</v>
      </c>
      <c r="L8" s="124">
        <f>TRUNC(K8+K8*$L$5,2)</f>
        <v>6.69</v>
      </c>
      <c r="M8" s="125">
        <f t="shared" ref="M8:M37" si="1">J8*L8</f>
        <v>160.56</v>
      </c>
      <c r="O8" s="126">
        <f t="shared" ref="O8:O37" si="2">L8*E8</f>
        <v>160.56</v>
      </c>
      <c r="P8" s="126">
        <f t="shared" ref="P8:P37" si="3">L8*F8</f>
        <v>0</v>
      </c>
      <c r="Q8" s="126">
        <f t="shared" ref="Q8:Q37" si="4">L8*G8</f>
        <v>0</v>
      </c>
      <c r="R8" s="126">
        <f t="shared" ref="R8:R37" si="5">L8*H8</f>
        <v>0</v>
      </c>
      <c r="S8" s="126">
        <f t="shared" ref="S8:S37" si="6">L8*I8</f>
        <v>0</v>
      </c>
      <c r="T8" s="135">
        <f t="shared" ref="T8:T37" si="7">SUM(O8:S8)</f>
        <v>160.56</v>
      </c>
    </row>
    <row r="9" s="209" customFormat="1" ht="15.75" spans="2:20">
      <c r="B9" s="152">
        <v>2</v>
      </c>
      <c r="C9" s="155" t="s">
        <v>299</v>
      </c>
      <c r="D9" s="153" t="s">
        <v>50</v>
      </c>
      <c r="E9" s="159">
        <f>'LOTE VII_VIII - Pintura'!E9*80%</f>
        <v>80</v>
      </c>
      <c r="F9" s="159">
        <f>'LOTE VII_VIII - Pintura'!F9*80%</f>
        <v>0</v>
      </c>
      <c r="G9" s="159">
        <f>'LOTE VII_VIII - Pintura'!G9*80%</f>
        <v>0</v>
      </c>
      <c r="H9" s="159">
        <f>'LOTE VII_VIII - Pintura'!H9*80%</f>
        <v>0</v>
      </c>
      <c r="I9" s="159">
        <f>'LOTE VII_VIII - Pintura'!I9*80%</f>
        <v>0</v>
      </c>
      <c r="J9" s="159">
        <f t="shared" si="0"/>
        <v>80</v>
      </c>
      <c r="K9" s="123">
        <v>82.27</v>
      </c>
      <c r="L9" s="124">
        <f>TRUNC(K9+K9*$L$5,2)</f>
        <v>101.2</v>
      </c>
      <c r="M9" s="125">
        <f t="shared" si="1"/>
        <v>8096</v>
      </c>
      <c r="O9" s="126">
        <f t="shared" si="2"/>
        <v>8096</v>
      </c>
      <c r="P9" s="126">
        <f t="shared" si="3"/>
        <v>0</v>
      </c>
      <c r="Q9" s="126">
        <f t="shared" si="4"/>
        <v>0</v>
      </c>
      <c r="R9" s="126">
        <f t="shared" si="5"/>
        <v>0</v>
      </c>
      <c r="S9" s="126">
        <f t="shared" si="6"/>
        <v>0</v>
      </c>
      <c r="T9" s="135">
        <f t="shared" si="7"/>
        <v>8096</v>
      </c>
    </row>
    <row r="10" s="209" customFormat="1" ht="31.5" spans="2:20">
      <c r="B10" s="152">
        <v>3</v>
      </c>
      <c r="C10" s="155" t="s">
        <v>300</v>
      </c>
      <c r="D10" s="153" t="s">
        <v>50</v>
      </c>
      <c r="E10" s="159">
        <f>'LOTE VII_VIII - Pintura'!E10*80%</f>
        <v>144</v>
      </c>
      <c r="F10" s="159">
        <f>'LOTE VII_VIII - Pintura'!F10*80%</f>
        <v>64</v>
      </c>
      <c r="G10" s="159">
        <f>'LOTE VII_VIII - Pintura'!G10*80%</f>
        <v>0</v>
      </c>
      <c r="H10" s="159">
        <f>'LOTE VII_VIII - Pintura'!H10*80%</f>
        <v>40</v>
      </c>
      <c r="I10" s="159">
        <f>'LOTE VII_VIII - Pintura'!I10*80%</f>
        <v>0</v>
      </c>
      <c r="J10" s="159">
        <f t="shared" si="0"/>
        <v>248</v>
      </c>
      <c r="K10" s="123">
        <v>42.9</v>
      </c>
      <c r="L10" s="124">
        <f>TRUNC(K10+K10*$L$5,2)</f>
        <v>52.77</v>
      </c>
      <c r="M10" s="125">
        <f t="shared" si="1"/>
        <v>13086.96</v>
      </c>
      <c r="O10" s="126">
        <f t="shared" si="2"/>
        <v>7598.88</v>
      </c>
      <c r="P10" s="126">
        <f t="shared" si="3"/>
        <v>3377.28</v>
      </c>
      <c r="Q10" s="126">
        <f t="shared" si="4"/>
        <v>0</v>
      </c>
      <c r="R10" s="126">
        <f t="shared" si="5"/>
        <v>2110.8</v>
      </c>
      <c r="S10" s="126">
        <f t="shared" si="6"/>
        <v>0</v>
      </c>
      <c r="T10" s="135">
        <f t="shared" si="7"/>
        <v>13086.96</v>
      </c>
    </row>
    <row r="11" s="209" customFormat="1" ht="15.75" spans="2:20">
      <c r="B11" s="152">
        <v>4</v>
      </c>
      <c r="C11" s="155" t="s">
        <v>301</v>
      </c>
      <c r="D11" s="153" t="s">
        <v>50</v>
      </c>
      <c r="E11" s="159">
        <f>'LOTE VII_VIII - Pintura'!E11*80%</f>
        <v>144</v>
      </c>
      <c r="F11" s="159">
        <f>'LOTE VII_VIII - Pintura'!F11*80%</f>
        <v>64</v>
      </c>
      <c r="G11" s="159">
        <f>'LOTE VII_VIII - Pintura'!G11*80%</f>
        <v>0</v>
      </c>
      <c r="H11" s="159">
        <f>'LOTE VII_VIII - Pintura'!H11*80%</f>
        <v>40</v>
      </c>
      <c r="I11" s="159">
        <f>'LOTE VII_VIII - Pintura'!I11*80%</f>
        <v>0</v>
      </c>
      <c r="J11" s="159">
        <f t="shared" si="0"/>
        <v>248</v>
      </c>
      <c r="K11" s="123">
        <v>55.51</v>
      </c>
      <c r="L11" s="124">
        <f>TRUNC(K11+K11*$L$5,2)</f>
        <v>68.28</v>
      </c>
      <c r="M11" s="125">
        <f t="shared" si="1"/>
        <v>16933.44</v>
      </c>
      <c r="O11" s="126">
        <f t="shared" si="2"/>
        <v>9832.32</v>
      </c>
      <c r="P11" s="126">
        <f t="shared" si="3"/>
        <v>4369.92</v>
      </c>
      <c r="Q11" s="126">
        <f t="shared" si="4"/>
        <v>0</v>
      </c>
      <c r="R11" s="126">
        <f t="shared" si="5"/>
        <v>2731.2</v>
      </c>
      <c r="S11" s="126">
        <f t="shared" si="6"/>
        <v>0</v>
      </c>
      <c r="T11" s="135">
        <f t="shared" si="7"/>
        <v>16933.44</v>
      </c>
    </row>
    <row r="12" s="209" customFormat="1" ht="15.75" spans="2:20">
      <c r="B12" s="152">
        <v>5</v>
      </c>
      <c r="C12" s="155" t="s">
        <v>302</v>
      </c>
      <c r="D12" s="153" t="s">
        <v>50</v>
      </c>
      <c r="E12" s="159">
        <f>'LOTE VII_VIII - Pintura'!E12*80%</f>
        <v>160</v>
      </c>
      <c r="F12" s="159">
        <f>'LOTE VII_VIII - Pintura'!F12*80%</f>
        <v>80</v>
      </c>
      <c r="G12" s="159">
        <f>'LOTE VII_VIII - Pintura'!G12*80%</f>
        <v>0</v>
      </c>
      <c r="H12" s="159">
        <f>'LOTE VII_VIII - Pintura'!H12*80%</f>
        <v>40</v>
      </c>
      <c r="I12" s="159">
        <f>'LOTE VII_VIII - Pintura'!I12*80%</f>
        <v>0</v>
      </c>
      <c r="J12" s="159">
        <f t="shared" si="0"/>
        <v>280</v>
      </c>
      <c r="K12" s="123">
        <v>0.88</v>
      </c>
      <c r="L12" s="124">
        <f>TRUNC(K12+K12*$L$5,2)</f>
        <v>1.08</v>
      </c>
      <c r="M12" s="125">
        <f t="shared" si="1"/>
        <v>302.4</v>
      </c>
      <c r="O12" s="126">
        <f t="shared" si="2"/>
        <v>172.8</v>
      </c>
      <c r="P12" s="126">
        <f t="shared" si="3"/>
        <v>86.4</v>
      </c>
      <c r="Q12" s="126">
        <f t="shared" si="4"/>
        <v>0</v>
      </c>
      <c r="R12" s="126">
        <f t="shared" si="5"/>
        <v>43.2</v>
      </c>
      <c r="S12" s="126">
        <f t="shared" si="6"/>
        <v>0</v>
      </c>
      <c r="T12" s="135">
        <f t="shared" si="7"/>
        <v>302.4</v>
      </c>
    </row>
    <row r="13" s="209" customFormat="1" ht="15.75" spans="2:20">
      <c r="B13" s="152">
        <v>6</v>
      </c>
      <c r="C13" s="155" t="s">
        <v>303</v>
      </c>
      <c r="D13" s="153" t="s">
        <v>50</v>
      </c>
      <c r="E13" s="159">
        <f>'LOTE VII_VIII - Pintura'!E13*80%</f>
        <v>160</v>
      </c>
      <c r="F13" s="159">
        <f>'LOTE VII_VIII - Pintura'!F13*80%</f>
        <v>0</v>
      </c>
      <c r="G13" s="159">
        <f>'LOTE VII_VIII - Pintura'!G13*80%</f>
        <v>0</v>
      </c>
      <c r="H13" s="159">
        <f>'LOTE VII_VIII - Pintura'!H13*80%</f>
        <v>0</v>
      </c>
      <c r="I13" s="159">
        <f>'LOTE VII_VIII - Pintura'!I13*80%</f>
        <v>0</v>
      </c>
      <c r="J13" s="159">
        <f t="shared" si="0"/>
        <v>160</v>
      </c>
      <c r="K13" s="123">
        <v>1.37</v>
      </c>
      <c r="L13" s="124">
        <f>TRUNC(K13+K13*$L$5,2)</f>
        <v>1.68</v>
      </c>
      <c r="M13" s="125">
        <f t="shared" si="1"/>
        <v>268.8</v>
      </c>
      <c r="O13" s="126">
        <f t="shared" si="2"/>
        <v>268.8</v>
      </c>
      <c r="P13" s="126">
        <f t="shared" si="3"/>
        <v>0</v>
      </c>
      <c r="Q13" s="126">
        <f t="shared" si="4"/>
        <v>0</v>
      </c>
      <c r="R13" s="126">
        <f t="shared" si="5"/>
        <v>0</v>
      </c>
      <c r="S13" s="126">
        <f t="shared" si="6"/>
        <v>0</v>
      </c>
      <c r="T13" s="135">
        <f t="shared" si="7"/>
        <v>268.8</v>
      </c>
    </row>
    <row r="14" s="209" customFormat="1" ht="15.75" spans="2:20">
      <c r="B14" s="152">
        <v>7</v>
      </c>
      <c r="C14" s="155" t="s">
        <v>304</v>
      </c>
      <c r="D14" s="153" t="s">
        <v>50</v>
      </c>
      <c r="E14" s="159">
        <f>'LOTE VII_VIII - Pintura'!E14*80%</f>
        <v>160</v>
      </c>
      <c r="F14" s="159">
        <f>'LOTE VII_VIII - Pintura'!F14*80%</f>
        <v>80</v>
      </c>
      <c r="G14" s="159">
        <f>'LOTE VII_VIII - Pintura'!G14*80%</f>
        <v>0</v>
      </c>
      <c r="H14" s="159">
        <f>'LOTE VII_VIII - Pintura'!H14*80%</f>
        <v>40</v>
      </c>
      <c r="I14" s="159">
        <f>'LOTE VII_VIII - Pintura'!I14*80%</f>
        <v>0</v>
      </c>
      <c r="J14" s="159">
        <f t="shared" si="0"/>
        <v>280</v>
      </c>
      <c r="K14" s="123">
        <v>1.77</v>
      </c>
      <c r="L14" s="124">
        <f>TRUNC(K14+K14*$L$5,2)</f>
        <v>2.17</v>
      </c>
      <c r="M14" s="125">
        <f t="shared" si="1"/>
        <v>607.6</v>
      </c>
      <c r="O14" s="126">
        <f t="shared" si="2"/>
        <v>347.2</v>
      </c>
      <c r="P14" s="126">
        <f t="shared" si="3"/>
        <v>173.6</v>
      </c>
      <c r="Q14" s="126">
        <f t="shared" si="4"/>
        <v>0</v>
      </c>
      <c r="R14" s="126">
        <f t="shared" si="5"/>
        <v>86.8</v>
      </c>
      <c r="S14" s="126">
        <f t="shared" si="6"/>
        <v>0</v>
      </c>
      <c r="T14" s="135">
        <f t="shared" si="7"/>
        <v>607.6</v>
      </c>
    </row>
    <row r="15" s="209" customFormat="1" ht="15.75" spans="2:20">
      <c r="B15" s="152">
        <v>8</v>
      </c>
      <c r="C15" s="155" t="s">
        <v>305</v>
      </c>
      <c r="D15" s="153" t="s">
        <v>50</v>
      </c>
      <c r="E15" s="159">
        <f>'LOTE VII_VIII - Pintura'!E15*80%</f>
        <v>160</v>
      </c>
      <c r="F15" s="159">
        <f>'LOTE VII_VIII - Pintura'!F15*80%</f>
        <v>0</v>
      </c>
      <c r="G15" s="159">
        <f>'LOTE VII_VIII - Pintura'!G15*80%</f>
        <v>0</v>
      </c>
      <c r="H15" s="159">
        <f>'LOTE VII_VIII - Pintura'!H15*80%</f>
        <v>0</v>
      </c>
      <c r="I15" s="159">
        <f>'LOTE VII_VIII - Pintura'!I15*80%</f>
        <v>0</v>
      </c>
      <c r="J15" s="159">
        <f t="shared" si="0"/>
        <v>160</v>
      </c>
      <c r="K15" s="123">
        <v>1.56</v>
      </c>
      <c r="L15" s="124">
        <f>TRUNC(K15+K15*$L$5,2)</f>
        <v>1.91</v>
      </c>
      <c r="M15" s="125">
        <f t="shared" si="1"/>
        <v>305.6</v>
      </c>
      <c r="O15" s="126">
        <f t="shared" si="2"/>
        <v>305.6</v>
      </c>
      <c r="P15" s="126">
        <f t="shared" si="3"/>
        <v>0</v>
      </c>
      <c r="Q15" s="126">
        <f t="shared" si="4"/>
        <v>0</v>
      </c>
      <c r="R15" s="126">
        <f t="shared" si="5"/>
        <v>0</v>
      </c>
      <c r="S15" s="126">
        <f t="shared" si="6"/>
        <v>0</v>
      </c>
      <c r="T15" s="135">
        <f t="shared" si="7"/>
        <v>305.6</v>
      </c>
    </row>
    <row r="16" s="209" customFormat="1" ht="15.75" spans="2:20">
      <c r="B16" s="152">
        <v>9</v>
      </c>
      <c r="C16" s="155" t="s">
        <v>306</v>
      </c>
      <c r="D16" s="153" t="s">
        <v>50</v>
      </c>
      <c r="E16" s="159">
        <f>'LOTE VII_VIII - Pintura'!E16*80%</f>
        <v>160</v>
      </c>
      <c r="F16" s="159">
        <f>'LOTE VII_VIII - Pintura'!F16*80%</f>
        <v>64</v>
      </c>
      <c r="G16" s="159">
        <f>'LOTE VII_VIII - Pintura'!G16*80%</f>
        <v>0</v>
      </c>
      <c r="H16" s="159">
        <f>'LOTE VII_VIII - Pintura'!H16*80%</f>
        <v>40</v>
      </c>
      <c r="I16" s="159">
        <f>'LOTE VII_VIII - Pintura'!I16*80%</f>
        <v>0</v>
      </c>
      <c r="J16" s="159">
        <f t="shared" si="0"/>
        <v>264</v>
      </c>
      <c r="K16" s="123">
        <v>88.83</v>
      </c>
      <c r="L16" s="124">
        <f>TRUNC(K16+K16*$L$5,2)</f>
        <v>109.27</v>
      </c>
      <c r="M16" s="125">
        <f t="shared" si="1"/>
        <v>28847.28</v>
      </c>
      <c r="O16" s="126">
        <f t="shared" si="2"/>
        <v>17483.2</v>
      </c>
      <c r="P16" s="126">
        <f t="shared" si="3"/>
        <v>6993.28</v>
      </c>
      <c r="Q16" s="126">
        <f t="shared" si="4"/>
        <v>0</v>
      </c>
      <c r="R16" s="126">
        <f t="shared" si="5"/>
        <v>4370.8</v>
      </c>
      <c r="S16" s="126">
        <f t="shared" si="6"/>
        <v>0</v>
      </c>
      <c r="T16" s="135">
        <f t="shared" si="7"/>
        <v>28847.28</v>
      </c>
    </row>
    <row r="17" s="209" customFormat="1" ht="15.75" spans="2:20">
      <c r="B17" s="152">
        <v>10</v>
      </c>
      <c r="C17" s="155" t="s">
        <v>307</v>
      </c>
      <c r="D17" s="153" t="s">
        <v>50</v>
      </c>
      <c r="E17" s="159">
        <f>'LOTE VII_VIII - Pintura'!E17*80%</f>
        <v>200</v>
      </c>
      <c r="F17" s="159">
        <f>'LOTE VII_VIII - Pintura'!F17*80%</f>
        <v>64</v>
      </c>
      <c r="G17" s="159">
        <f>'LOTE VII_VIII - Pintura'!G17*80%</f>
        <v>0</v>
      </c>
      <c r="H17" s="159">
        <f>'LOTE VII_VIII - Pintura'!H17*80%</f>
        <v>40</v>
      </c>
      <c r="I17" s="159">
        <f>'LOTE VII_VIII - Pintura'!I17*80%</f>
        <v>0</v>
      </c>
      <c r="J17" s="159">
        <f t="shared" si="0"/>
        <v>304</v>
      </c>
      <c r="K17" s="123">
        <v>21</v>
      </c>
      <c r="L17" s="124">
        <f>TRUNC(K17+K17*$L$5,2)</f>
        <v>25.83</v>
      </c>
      <c r="M17" s="125">
        <f t="shared" si="1"/>
        <v>7852.32</v>
      </c>
      <c r="O17" s="126">
        <f t="shared" si="2"/>
        <v>5166</v>
      </c>
      <c r="P17" s="126">
        <f t="shared" si="3"/>
        <v>1653.12</v>
      </c>
      <c r="Q17" s="126">
        <f t="shared" si="4"/>
        <v>0</v>
      </c>
      <c r="R17" s="126">
        <f t="shared" si="5"/>
        <v>1033.2</v>
      </c>
      <c r="S17" s="126">
        <f t="shared" si="6"/>
        <v>0</v>
      </c>
      <c r="T17" s="135">
        <f t="shared" si="7"/>
        <v>7852.32</v>
      </c>
    </row>
    <row r="18" s="209" customFormat="1" ht="15.75" spans="2:20">
      <c r="B18" s="152">
        <v>11</v>
      </c>
      <c r="C18" s="155" t="s">
        <v>308</v>
      </c>
      <c r="D18" s="153" t="s">
        <v>50</v>
      </c>
      <c r="E18" s="159">
        <f>'LOTE VII_VIII - Pintura'!E18*80%</f>
        <v>40</v>
      </c>
      <c r="F18" s="159">
        <f>'LOTE VII_VIII - Pintura'!F18*80%</f>
        <v>8</v>
      </c>
      <c r="G18" s="159">
        <f>'LOTE VII_VIII - Pintura'!G18*80%</f>
        <v>0</v>
      </c>
      <c r="H18" s="159">
        <f>'LOTE VII_VIII - Pintura'!H18*80%</f>
        <v>8</v>
      </c>
      <c r="I18" s="159">
        <f>'LOTE VII_VIII - Pintura'!I18*80%</f>
        <v>0</v>
      </c>
      <c r="J18" s="159">
        <f t="shared" si="0"/>
        <v>56</v>
      </c>
      <c r="K18" s="123">
        <v>1.2</v>
      </c>
      <c r="L18" s="124">
        <f>TRUNC(K18+K18*$L$5,2)</f>
        <v>1.47</v>
      </c>
      <c r="M18" s="125">
        <f t="shared" si="1"/>
        <v>82.32</v>
      </c>
      <c r="O18" s="126">
        <f t="shared" si="2"/>
        <v>58.8</v>
      </c>
      <c r="P18" s="126">
        <f t="shared" si="3"/>
        <v>11.76</v>
      </c>
      <c r="Q18" s="126">
        <f t="shared" si="4"/>
        <v>0</v>
      </c>
      <c r="R18" s="126">
        <f t="shared" si="5"/>
        <v>11.76</v>
      </c>
      <c r="S18" s="126">
        <f t="shared" si="6"/>
        <v>0</v>
      </c>
      <c r="T18" s="135">
        <f t="shared" si="7"/>
        <v>82.32</v>
      </c>
    </row>
    <row r="19" s="209" customFormat="1" ht="15.75" spans="2:20">
      <c r="B19" s="152">
        <v>12</v>
      </c>
      <c r="C19" s="155" t="s">
        <v>309</v>
      </c>
      <c r="D19" s="153" t="s">
        <v>50</v>
      </c>
      <c r="E19" s="159">
        <f>'LOTE VII_VIII - Pintura'!E19*80%</f>
        <v>40</v>
      </c>
      <c r="F19" s="159">
        <f>'LOTE VII_VIII - Pintura'!F19*80%</f>
        <v>8</v>
      </c>
      <c r="G19" s="159">
        <f>'LOTE VII_VIII - Pintura'!G19*80%</f>
        <v>0</v>
      </c>
      <c r="H19" s="159">
        <f>'LOTE VII_VIII - Pintura'!H19*80%</f>
        <v>8</v>
      </c>
      <c r="I19" s="159">
        <f>'LOTE VII_VIII - Pintura'!I19*80%</f>
        <v>0</v>
      </c>
      <c r="J19" s="159">
        <f t="shared" si="0"/>
        <v>56</v>
      </c>
      <c r="K19" s="123">
        <v>9.39</v>
      </c>
      <c r="L19" s="124">
        <f>TRUNC(K19+K19*$L$5,2)</f>
        <v>11.55</v>
      </c>
      <c r="M19" s="125">
        <f t="shared" si="1"/>
        <v>646.8</v>
      </c>
      <c r="O19" s="126">
        <f t="shared" si="2"/>
        <v>462</v>
      </c>
      <c r="P19" s="126">
        <f t="shared" si="3"/>
        <v>92.4</v>
      </c>
      <c r="Q19" s="126">
        <f t="shared" si="4"/>
        <v>0</v>
      </c>
      <c r="R19" s="126">
        <f t="shared" si="5"/>
        <v>92.4</v>
      </c>
      <c r="S19" s="126">
        <f t="shared" si="6"/>
        <v>0</v>
      </c>
      <c r="T19" s="135">
        <f t="shared" si="7"/>
        <v>646.8</v>
      </c>
    </row>
    <row r="20" s="209" customFormat="1" ht="15.75" spans="2:20">
      <c r="B20" s="152">
        <v>13</v>
      </c>
      <c r="C20" s="155" t="s">
        <v>310</v>
      </c>
      <c r="D20" s="153" t="s">
        <v>50</v>
      </c>
      <c r="E20" s="159">
        <f>'LOTE VII_VIII - Pintura'!E20*80%</f>
        <v>40</v>
      </c>
      <c r="F20" s="159">
        <f>'LOTE VII_VIII - Pintura'!F20*80%</f>
        <v>8</v>
      </c>
      <c r="G20" s="159">
        <f>'LOTE VII_VIII - Pintura'!G20*80%</f>
        <v>0</v>
      </c>
      <c r="H20" s="159">
        <f>'LOTE VII_VIII - Pintura'!H20*80%</f>
        <v>8</v>
      </c>
      <c r="I20" s="159">
        <f>'LOTE VII_VIII - Pintura'!I20*80%</f>
        <v>0</v>
      </c>
      <c r="J20" s="159">
        <f t="shared" si="0"/>
        <v>56</v>
      </c>
      <c r="K20" s="123">
        <v>4.5</v>
      </c>
      <c r="L20" s="124">
        <f>TRUNC(K20+K20*$L$5,2)</f>
        <v>5.53</v>
      </c>
      <c r="M20" s="125">
        <f t="shared" si="1"/>
        <v>309.68</v>
      </c>
      <c r="O20" s="126">
        <f t="shared" si="2"/>
        <v>221.2</v>
      </c>
      <c r="P20" s="126">
        <f t="shared" si="3"/>
        <v>44.24</v>
      </c>
      <c r="Q20" s="126">
        <f t="shared" si="4"/>
        <v>0</v>
      </c>
      <c r="R20" s="126">
        <f t="shared" si="5"/>
        <v>44.24</v>
      </c>
      <c r="S20" s="126">
        <f t="shared" si="6"/>
        <v>0</v>
      </c>
      <c r="T20" s="135">
        <f t="shared" si="7"/>
        <v>309.68</v>
      </c>
    </row>
    <row r="21" s="209" customFormat="1" ht="15.75" spans="2:20">
      <c r="B21" s="152">
        <v>14</v>
      </c>
      <c r="C21" s="155" t="s">
        <v>311</v>
      </c>
      <c r="D21" s="153" t="s">
        <v>50</v>
      </c>
      <c r="E21" s="159">
        <f>'LOTE VII_VIII - Pintura'!E21*80%</f>
        <v>40</v>
      </c>
      <c r="F21" s="159">
        <f>'LOTE VII_VIII - Pintura'!F21*80%</f>
        <v>8</v>
      </c>
      <c r="G21" s="159">
        <f>'LOTE VII_VIII - Pintura'!G21*80%</f>
        <v>0</v>
      </c>
      <c r="H21" s="159">
        <f>'LOTE VII_VIII - Pintura'!H21*80%</f>
        <v>8</v>
      </c>
      <c r="I21" s="159">
        <f>'LOTE VII_VIII - Pintura'!I21*80%</f>
        <v>0</v>
      </c>
      <c r="J21" s="159">
        <f t="shared" si="0"/>
        <v>56</v>
      </c>
      <c r="K21" s="123">
        <v>15.9</v>
      </c>
      <c r="L21" s="124">
        <f>TRUNC(K21+K21*$L$5,2)</f>
        <v>19.56</v>
      </c>
      <c r="M21" s="125">
        <f t="shared" si="1"/>
        <v>1095.36</v>
      </c>
      <c r="O21" s="126">
        <f t="shared" si="2"/>
        <v>782.4</v>
      </c>
      <c r="P21" s="126">
        <f t="shared" si="3"/>
        <v>156.48</v>
      </c>
      <c r="Q21" s="126">
        <f t="shared" si="4"/>
        <v>0</v>
      </c>
      <c r="R21" s="126">
        <f t="shared" si="5"/>
        <v>156.48</v>
      </c>
      <c r="S21" s="126">
        <f t="shared" si="6"/>
        <v>0</v>
      </c>
      <c r="T21" s="135">
        <f t="shared" si="7"/>
        <v>1095.36</v>
      </c>
    </row>
    <row r="22" s="209" customFormat="1" ht="31.5" spans="2:20">
      <c r="B22" s="152">
        <v>15</v>
      </c>
      <c r="C22" s="155" t="s">
        <v>312</v>
      </c>
      <c r="D22" s="153" t="s">
        <v>50</v>
      </c>
      <c r="E22" s="159">
        <f>'LOTE VII_VIII - Pintura'!E22*80%</f>
        <v>16</v>
      </c>
      <c r="F22" s="159">
        <f>'LOTE VII_VIII - Pintura'!F22*80%</f>
        <v>16</v>
      </c>
      <c r="G22" s="159">
        <f>'LOTE VII_VIII - Pintura'!G22*80%</f>
        <v>0</v>
      </c>
      <c r="H22" s="159">
        <f>'LOTE VII_VIII - Pintura'!H22*80%</f>
        <v>16</v>
      </c>
      <c r="I22" s="159">
        <f>'LOTE VII_VIII - Pintura'!I22*80%</f>
        <v>0</v>
      </c>
      <c r="J22" s="159">
        <f t="shared" si="0"/>
        <v>48</v>
      </c>
      <c r="K22" s="123">
        <v>132.86</v>
      </c>
      <c r="L22" s="124">
        <f>TRUNC(K22+K22*$L$5,2)</f>
        <v>163.44</v>
      </c>
      <c r="M22" s="125">
        <f t="shared" si="1"/>
        <v>7845.12</v>
      </c>
      <c r="O22" s="126">
        <f t="shared" si="2"/>
        <v>2615.04</v>
      </c>
      <c r="P22" s="126">
        <f t="shared" si="3"/>
        <v>2615.04</v>
      </c>
      <c r="Q22" s="126">
        <f t="shared" si="4"/>
        <v>0</v>
      </c>
      <c r="R22" s="126">
        <f t="shared" si="5"/>
        <v>2615.04</v>
      </c>
      <c r="S22" s="126">
        <f t="shared" si="6"/>
        <v>0</v>
      </c>
      <c r="T22" s="135">
        <f t="shared" si="7"/>
        <v>7845.12</v>
      </c>
    </row>
    <row r="23" s="209" customFormat="1" ht="31.5" spans="2:20">
      <c r="B23" s="152">
        <v>16</v>
      </c>
      <c r="C23" s="155" t="s">
        <v>313</v>
      </c>
      <c r="D23" s="153" t="s">
        <v>50</v>
      </c>
      <c r="E23" s="159">
        <f>'LOTE VII_VIII - Pintura'!E23*80%</f>
        <v>24</v>
      </c>
      <c r="F23" s="159">
        <f>'LOTE VII_VIII - Pintura'!F23*80%</f>
        <v>16</v>
      </c>
      <c r="G23" s="159">
        <f>'LOTE VII_VIII - Pintura'!G23*80%</f>
        <v>0</v>
      </c>
      <c r="H23" s="159">
        <f>'LOTE VII_VIII - Pintura'!H23*80%</f>
        <v>16</v>
      </c>
      <c r="I23" s="159">
        <f>'LOTE VII_VIII - Pintura'!I23*80%</f>
        <v>0</v>
      </c>
      <c r="J23" s="159">
        <f t="shared" si="0"/>
        <v>56</v>
      </c>
      <c r="K23" s="123">
        <v>10.19</v>
      </c>
      <c r="L23" s="124">
        <f>TRUNC(K23+K23*$L$5,2)</f>
        <v>12.53</v>
      </c>
      <c r="M23" s="125">
        <f t="shared" si="1"/>
        <v>701.68</v>
      </c>
      <c r="O23" s="126">
        <f t="shared" si="2"/>
        <v>300.72</v>
      </c>
      <c r="P23" s="126">
        <f t="shared" si="3"/>
        <v>200.48</v>
      </c>
      <c r="Q23" s="126">
        <f t="shared" si="4"/>
        <v>0</v>
      </c>
      <c r="R23" s="126">
        <f t="shared" si="5"/>
        <v>200.48</v>
      </c>
      <c r="S23" s="126">
        <f t="shared" si="6"/>
        <v>0</v>
      </c>
      <c r="T23" s="135">
        <f t="shared" si="7"/>
        <v>701.68</v>
      </c>
    </row>
    <row r="24" s="209" customFormat="1" ht="15.75" spans="2:20">
      <c r="B24" s="152">
        <v>17</v>
      </c>
      <c r="C24" s="155" t="s">
        <v>314</v>
      </c>
      <c r="D24" s="153" t="s">
        <v>50</v>
      </c>
      <c r="E24" s="159">
        <f>'LOTE VII_VIII - Pintura'!E24*80%</f>
        <v>24</v>
      </c>
      <c r="F24" s="159">
        <f>'LOTE VII_VIII - Pintura'!F24*80%</f>
        <v>12</v>
      </c>
      <c r="G24" s="159">
        <f>'LOTE VII_VIII - Pintura'!G24*80%</f>
        <v>0</v>
      </c>
      <c r="H24" s="159">
        <f>'LOTE VII_VIII - Pintura'!H24*80%</f>
        <v>12</v>
      </c>
      <c r="I24" s="159">
        <f>'LOTE VII_VIII - Pintura'!I24*80%</f>
        <v>0</v>
      </c>
      <c r="J24" s="159">
        <f t="shared" si="0"/>
        <v>48</v>
      </c>
      <c r="K24" s="123">
        <v>14.45</v>
      </c>
      <c r="L24" s="124">
        <f>TRUNC(K24+K24*$L$5,2)</f>
        <v>17.77</v>
      </c>
      <c r="M24" s="125">
        <f t="shared" si="1"/>
        <v>852.96</v>
      </c>
      <c r="O24" s="126">
        <f t="shared" si="2"/>
        <v>426.48</v>
      </c>
      <c r="P24" s="126">
        <f t="shared" si="3"/>
        <v>213.24</v>
      </c>
      <c r="Q24" s="126">
        <f t="shared" si="4"/>
        <v>0</v>
      </c>
      <c r="R24" s="126">
        <f t="shared" si="5"/>
        <v>213.24</v>
      </c>
      <c r="S24" s="126">
        <f t="shared" si="6"/>
        <v>0</v>
      </c>
      <c r="T24" s="135">
        <f t="shared" si="7"/>
        <v>852.96</v>
      </c>
    </row>
    <row r="25" s="209" customFormat="1" ht="47.25" spans="2:20">
      <c r="B25" s="152">
        <v>18</v>
      </c>
      <c r="C25" s="155" t="s">
        <v>315</v>
      </c>
      <c r="D25" s="153" t="s">
        <v>50</v>
      </c>
      <c r="E25" s="159">
        <f>'LOTE VII_VIII - Pintura'!E25*80%</f>
        <v>40</v>
      </c>
      <c r="F25" s="159">
        <f>'LOTE VII_VIII - Pintura'!F25*80%</f>
        <v>40</v>
      </c>
      <c r="G25" s="159">
        <f>'LOTE VII_VIII - Pintura'!G25*80%</f>
        <v>0</v>
      </c>
      <c r="H25" s="159">
        <f>'LOTE VII_VIII - Pintura'!H25*80%</f>
        <v>24</v>
      </c>
      <c r="I25" s="159">
        <f>'LOTE VII_VIII - Pintura'!I25*80%</f>
        <v>0</v>
      </c>
      <c r="J25" s="159">
        <f t="shared" si="0"/>
        <v>104</v>
      </c>
      <c r="K25" s="123">
        <v>16</v>
      </c>
      <c r="L25" s="124">
        <f>TRUNC(K25+K25*$L$5,2)</f>
        <v>19.68</v>
      </c>
      <c r="M25" s="125">
        <f t="shared" si="1"/>
        <v>2046.72</v>
      </c>
      <c r="O25" s="126">
        <f t="shared" si="2"/>
        <v>787.2</v>
      </c>
      <c r="P25" s="126">
        <f t="shared" si="3"/>
        <v>787.2</v>
      </c>
      <c r="Q25" s="126">
        <f t="shared" si="4"/>
        <v>0</v>
      </c>
      <c r="R25" s="126">
        <f t="shared" si="5"/>
        <v>472.32</v>
      </c>
      <c r="S25" s="126">
        <f t="shared" si="6"/>
        <v>0</v>
      </c>
      <c r="T25" s="135">
        <f t="shared" si="7"/>
        <v>2046.72</v>
      </c>
    </row>
    <row r="26" s="209" customFormat="1" ht="47.25" spans="2:20">
      <c r="B26" s="152">
        <v>19</v>
      </c>
      <c r="C26" s="155" t="s">
        <v>316</v>
      </c>
      <c r="D26" s="153" t="s">
        <v>50</v>
      </c>
      <c r="E26" s="159">
        <f>'LOTE VII_VIII - Pintura'!E26*80%</f>
        <v>40</v>
      </c>
      <c r="F26" s="159">
        <f>'LOTE VII_VIII - Pintura'!F26*80%</f>
        <v>40</v>
      </c>
      <c r="G26" s="159">
        <f>'LOTE VII_VIII - Pintura'!G26*80%</f>
        <v>0</v>
      </c>
      <c r="H26" s="159">
        <f>'LOTE VII_VIII - Pintura'!H26*80%</f>
        <v>24</v>
      </c>
      <c r="I26" s="159">
        <f>'LOTE VII_VIII - Pintura'!I26*80%</f>
        <v>0</v>
      </c>
      <c r="J26" s="159">
        <f t="shared" si="0"/>
        <v>104</v>
      </c>
      <c r="K26" s="123">
        <v>39.4</v>
      </c>
      <c r="L26" s="124">
        <f>TRUNC(K26+K26*$L$5,2)</f>
        <v>48.46</v>
      </c>
      <c r="M26" s="125">
        <f t="shared" si="1"/>
        <v>5039.84</v>
      </c>
      <c r="O26" s="126">
        <f t="shared" si="2"/>
        <v>1938.4</v>
      </c>
      <c r="P26" s="126">
        <f t="shared" si="3"/>
        <v>1938.4</v>
      </c>
      <c r="Q26" s="126">
        <f t="shared" si="4"/>
        <v>0</v>
      </c>
      <c r="R26" s="126">
        <f t="shared" si="5"/>
        <v>1163.04</v>
      </c>
      <c r="S26" s="126">
        <f t="shared" si="6"/>
        <v>0</v>
      </c>
      <c r="T26" s="135">
        <f t="shared" si="7"/>
        <v>5039.84</v>
      </c>
    </row>
    <row r="27" s="209" customFormat="1" ht="31.5" spans="2:20">
      <c r="B27" s="152">
        <v>20</v>
      </c>
      <c r="C27" s="155" t="s">
        <v>317</v>
      </c>
      <c r="D27" s="153" t="s">
        <v>50</v>
      </c>
      <c r="E27" s="159">
        <f>'LOTE VII_VIII - Pintura'!E27*80%</f>
        <v>64</v>
      </c>
      <c r="F27" s="159">
        <f>'LOTE VII_VIII - Pintura'!F27*80%</f>
        <v>40</v>
      </c>
      <c r="G27" s="159">
        <f>'LOTE VII_VIII - Pintura'!G27*80%</f>
        <v>0</v>
      </c>
      <c r="H27" s="159">
        <f>'LOTE VII_VIII - Pintura'!H27*80%</f>
        <v>24</v>
      </c>
      <c r="I27" s="159">
        <f>'LOTE VII_VIII - Pintura'!I27*80%</f>
        <v>0</v>
      </c>
      <c r="J27" s="159">
        <f t="shared" si="0"/>
        <v>128</v>
      </c>
      <c r="K27" s="123">
        <v>54.1</v>
      </c>
      <c r="L27" s="124">
        <f>TRUNC(K27+K27*$L$5,2)</f>
        <v>66.55</v>
      </c>
      <c r="M27" s="125">
        <f t="shared" si="1"/>
        <v>8518.4</v>
      </c>
      <c r="O27" s="126">
        <f t="shared" si="2"/>
        <v>4259.2</v>
      </c>
      <c r="P27" s="126">
        <f t="shared" si="3"/>
        <v>2662</v>
      </c>
      <c r="Q27" s="126">
        <f t="shared" si="4"/>
        <v>0</v>
      </c>
      <c r="R27" s="126">
        <f t="shared" si="5"/>
        <v>1597.2</v>
      </c>
      <c r="S27" s="126">
        <f t="shared" si="6"/>
        <v>0</v>
      </c>
      <c r="T27" s="135">
        <f t="shared" si="7"/>
        <v>8518.4</v>
      </c>
    </row>
    <row r="28" s="209" customFormat="1" ht="15.75" spans="2:20">
      <c r="B28" s="152">
        <v>21</v>
      </c>
      <c r="C28" s="155" t="s">
        <v>318</v>
      </c>
      <c r="D28" s="153" t="s">
        <v>50</v>
      </c>
      <c r="E28" s="159">
        <f>'LOTE VII_VIII - Pintura'!E28*80%</f>
        <v>24</v>
      </c>
      <c r="F28" s="159">
        <f>'LOTE VII_VIII - Pintura'!F28*80%</f>
        <v>0</v>
      </c>
      <c r="G28" s="159">
        <f>'LOTE VII_VIII - Pintura'!G28*80%</f>
        <v>0</v>
      </c>
      <c r="H28" s="159">
        <f>'LOTE VII_VIII - Pintura'!H28*80%</f>
        <v>0</v>
      </c>
      <c r="I28" s="159">
        <f>'LOTE VII_VIII - Pintura'!I28*80%</f>
        <v>0</v>
      </c>
      <c r="J28" s="159">
        <f t="shared" si="0"/>
        <v>24</v>
      </c>
      <c r="K28" s="123">
        <v>3.04</v>
      </c>
      <c r="L28" s="124">
        <f>TRUNC(K28+K28*$L$5,2)</f>
        <v>3.73</v>
      </c>
      <c r="M28" s="125">
        <f t="shared" si="1"/>
        <v>89.52</v>
      </c>
      <c r="O28" s="126">
        <f t="shared" si="2"/>
        <v>89.52</v>
      </c>
      <c r="P28" s="126">
        <f t="shared" si="3"/>
        <v>0</v>
      </c>
      <c r="Q28" s="126">
        <f t="shared" si="4"/>
        <v>0</v>
      </c>
      <c r="R28" s="126">
        <f t="shared" si="5"/>
        <v>0</v>
      </c>
      <c r="S28" s="126">
        <f t="shared" si="6"/>
        <v>0</v>
      </c>
      <c r="T28" s="135">
        <f t="shared" si="7"/>
        <v>89.52</v>
      </c>
    </row>
    <row r="29" s="209" customFormat="1" ht="15.75" spans="2:20">
      <c r="B29" s="152">
        <v>22</v>
      </c>
      <c r="C29" s="155" t="s">
        <v>319</v>
      </c>
      <c r="D29" s="153" t="s">
        <v>50</v>
      </c>
      <c r="E29" s="159">
        <f>'LOTE VII_VIII - Pintura'!E29*80%</f>
        <v>160</v>
      </c>
      <c r="F29" s="159">
        <f>'LOTE VII_VIII - Pintura'!F29*80%</f>
        <v>40</v>
      </c>
      <c r="G29" s="159">
        <f>'LOTE VII_VIII - Pintura'!G29*80%</f>
        <v>0</v>
      </c>
      <c r="H29" s="159">
        <f>'LOTE VII_VIII - Pintura'!H29*80%</f>
        <v>24</v>
      </c>
      <c r="I29" s="159">
        <f>'LOTE VII_VIII - Pintura'!I29*80%</f>
        <v>0</v>
      </c>
      <c r="J29" s="159">
        <f t="shared" si="0"/>
        <v>224</v>
      </c>
      <c r="K29" s="123">
        <v>54</v>
      </c>
      <c r="L29" s="124">
        <f>TRUNC(K29+K29*$L$5,2)</f>
        <v>66.43</v>
      </c>
      <c r="M29" s="125">
        <f t="shared" si="1"/>
        <v>14880.32</v>
      </c>
      <c r="O29" s="126">
        <f t="shared" si="2"/>
        <v>10628.8</v>
      </c>
      <c r="P29" s="126">
        <f t="shared" si="3"/>
        <v>2657.2</v>
      </c>
      <c r="Q29" s="126">
        <f t="shared" si="4"/>
        <v>0</v>
      </c>
      <c r="R29" s="126">
        <f t="shared" si="5"/>
        <v>1594.32</v>
      </c>
      <c r="S29" s="126">
        <f t="shared" si="6"/>
        <v>0</v>
      </c>
      <c r="T29" s="135">
        <f t="shared" si="7"/>
        <v>14880.32</v>
      </c>
    </row>
    <row r="30" s="209" customFormat="1" ht="31.5" spans="2:20">
      <c r="B30" s="152">
        <v>23</v>
      </c>
      <c r="C30" s="155" t="s">
        <v>320</v>
      </c>
      <c r="D30" s="153" t="s">
        <v>50</v>
      </c>
      <c r="E30" s="159">
        <f>'LOTE VII_VIII - Pintura'!E30*80%</f>
        <v>160</v>
      </c>
      <c r="F30" s="159">
        <f>'LOTE VII_VIII - Pintura'!F30*80%</f>
        <v>64</v>
      </c>
      <c r="G30" s="159">
        <f>'LOTE VII_VIII - Pintura'!G30*80%</f>
        <v>0</v>
      </c>
      <c r="H30" s="159">
        <f>'LOTE VII_VIII - Pintura'!H30*80%</f>
        <v>40</v>
      </c>
      <c r="I30" s="159">
        <f>'LOTE VII_VIII - Pintura'!I30*80%</f>
        <v>0</v>
      </c>
      <c r="J30" s="159">
        <f t="shared" si="0"/>
        <v>264</v>
      </c>
      <c r="K30" s="123">
        <v>93.25</v>
      </c>
      <c r="L30" s="124">
        <f>TRUNC(K30+K30*$L$5,2)</f>
        <v>114.71</v>
      </c>
      <c r="M30" s="125">
        <f t="shared" si="1"/>
        <v>30283.44</v>
      </c>
      <c r="O30" s="126">
        <f t="shared" si="2"/>
        <v>18353.6</v>
      </c>
      <c r="P30" s="126">
        <f t="shared" si="3"/>
        <v>7341.44</v>
      </c>
      <c r="Q30" s="126">
        <f t="shared" si="4"/>
        <v>0</v>
      </c>
      <c r="R30" s="126">
        <f t="shared" si="5"/>
        <v>4588.4</v>
      </c>
      <c r="S30" s="126">
        <f t="shared" si="6"/>
        <v>0</v>
      </c>
      <c r="T30" s="135">
        <f t="shared" si="7"/>
        <v>30283.44</v>
      </c>
    </row>
    <row r="31" s="209" customFormat="1" ht="31.5" spans="2:20">
      <c r="B31" s="152">
        <v>24</v>
      </c>
      <c r="C31" s="155" t="s">
        <v>321</v>
      </c>
      <c r="D31" s="153" t="s">
        <v>50</v>
      </c>
      <c r="E31" s="159">
        <f>'LOTE VII_VIII - Pintura'!E31*80%</f>
        <v>320</v>
      </c>
      <c r="F31" s="159">
        <f>'LOTE VII_VIII - Pintura'!F31*80%</f>
        <v>64</v>
      </c>
      <c r="G31" s="159">
        <f>'LOTE VII_VIII - Pintura'!G31*80%</f>
        <v>0</v>
      </c>
      <c r="H31" s="159">
        <f>'LOTE VII_VIII - Pintura'!H31*80%</f>
        <v>40</v>
      </c>
      <c r="I31" s="159">
        <f>'LOTE VII_VIII - Pintura'!I31*80%</f>
        <v>0</v>
      </c>
      <c r="J31" s="159">
        <f t="shared" si="0"/>
        <v>424</v>
      </c>
      <c r="K31" s="123">
        <v>259</v>
      </c>
      <c r="L31" s="124">
        <f>TRUNC(K31+K31*$L$5,2)</f>
        <v>318.62</v>
      </c>
      <c r="M31" s="125">
        <f t="shared" si="1"/>
        <v>135094.88</v>
      </c>
      <c r="O31" s="126">
        <f t="shared" si="2"/>
        <v>101958.4</v>
      </c>
      <c r="P31" s="126">
        <f t="shared" si="3"/>
        <v>20391.68</v>
      </c>
      <c r="Q31" s="126">
        <f t="shared" si="4"/>
        <v>0</v>
      </c>
      <c r="R31" s="126">
        <f t="shared" si="5"/>
        <v>12744.8</v>
      </c>
      <c r="S31" s="126">
        <f t="shared" si="6"/>
        <v>0</v>
      </c>
      <c r="T31" s="135">
        <f t="shared" si="7"/>
        <v>135094.88</v>
      </c>
    </row>
    <row r="32" s="209" customFormat="1" ht="31.5" spans="2:20">
      <c r="B32" s="152">
        <v>25</v>
      </c>
      <c r="C32" s="155" t="s">
        <v>322</v>
      </c>
      <c r="D32" s="153" t="s">
        <v>50</v>
      </c>
      <c r="E32" s="159">
        <f>'LOTE VII_VIII - Pintura'!E32*80%</f>
        <v>64</v>
      </c>
      <c r="F32" s="159">
        <f>'LOTE VII_VIII - Pintura'!F32*80%</f>
        <v>12</v>
      </c>
      <c r="G32" s="159">
        <f>'LOTE VII_VIII - Pintura'!G32*80%</f>
        <v>0</v>
      </c>
      <c r="H32" s="159">
        <f>'LOTE VII_VIII - Pintura'!H32*80%</f>
        <v>12</v>
      </c>
      <c r="I32" s="159">
        <f>'LOTE VII_VIII - Pintura'!I32*80%</f>
        <v>120</v>
      </c>
      <c r="J32" s="159">
        <f t="shared" si="0"/>
        <v>208</v>
      </c>
      <c r="K32" s="123">
        <v>128</v>
      </c>
      <c r="L32" s="124">
        <f>TRUNC(K32+K32*$L$5,2)</f>
        <v>157.46</v>
      </c>
      <c r="M32" s="125">
        <f t="shared" si="1"/>
        <v>32751.68</v>
      </c>
      <c r="O32" s="126">
        <f t="shared" si="2"/>
        <v>10077.44</v>
      </c>
      <c r="P32" s="126">
        <f t="shared" si="3"/>
        <v>1889.52</v>
      </c>
      <c r="Q32" s="126">
        <f t="shared" si="4"/>
        <v>0</v>
      </c>
      <c r="R32" s="126">
        <f t="shared" si="5"/>
        <v>1889.52</v>
      </c>
      <c r="S32" s="126">
        <f t="shared" si="6"/>
        <v>18895.2</v>
      </c>
      <c r="T32" s="135">
        <f t="shared" si="7"/>
        <v>32751.68</v>
      </c>
    </row>
    <row r="33" s="209" customFormat="1" ht="15.75" spans="2:20">
      <c r="B33" s="152">
        <v>26</v>
      </c>
      <c r="C33" s="155" t="s">
        <v>323</v>
      </c>
      <c r="D33" s="153" t="s">
        <v>50</v>
      </c>
      <c r="E33" s="159">
        <f>'LOTE VII_VIII - Pintura'!E33*80%</f>
        <v>80</v>
      </c>
      <c r="F33" s="159">
        <f>'LOTE VII_VIII - Pintura'!F33*80%</f>
        <v>40</v>
      </c>
      <c r="G33" s="159">
        <f>'LOTE VII_VIII - Pintura'!G33*80%</f>
        <v>0</v>
      </c>
      <c r="H33" s="159">
        <f>'LOTE VII_VIII - Pintura'!H33*80%</f>
        <v>40</v>
      </c>
      <c r="I33" s="159">
        <f>'LOTE VII_VIII - Pintura'!I33*80%</f>
        <v>0</v>
      </c>
      <c r="J33" s="159">
        <f t="shared" si="0"/>
        <v>160</v>
      </c>
      <c r="K33" s="123">
        <v>295.56</v>
      </c>
      <c r="L33" s="124">
        <f>TRUNC(K33+K33*$L$5,2)</f>
        <v>363.59</v>
      </c>
      <c r="M33" s="125">
        <f t="shared" si="1"/>
        <v>58174.4</v>
      </c>
      <c r="O33" s="126">
        <f t="shared" si="2"/>
        <v>29087.2</v>
      </c>
      <c r="P33" s="126">
        <f t="shared" si="3"/>
        <v>14543.6</v>
      </c>
      <c r="Q33" s="126">
        <f t="shared" si="4"/>
        <v>0</v>
      </c>
      <c r="R33" s="126">
        <f t="shared" si="5"/>
        <v>14543.6</v>
      </c>
      <c r="S33" s="126">
        <f t="shared" si="6"/>
        <v>0</v>
      </c>
      <c r="T33" s="135">
        <f t="shared" si="7"/>
        <v>58174.4</v>
      </c>
    </row>
    <row r="34" s="209" customFormat="1" ht="15.75" spans="2:20">
      <c r="B34" s="152">
        <v>27</v>
      </c>
      <c r="C34" s="155" t="s">
        <v>324</v>
      </c>
      <c r="D34" s="153" t="s">
        <v>50</v>
      </c>
      <c r="E34" s="159">
        <f>'LOTE VII_VIII - Pintura'!E34*80%</f>
        <v>80</v>
      </c>
      <c r="F34" s="159">
        <f>'LOTE VII_VIII - Pintura'!F34*80%</f>
        <v>40</v>
      </c>
      <c r="G34" s="159">
        <f>'LOTE VII_VIII - Pintura'!G34*80%</f>
        <v>0</v>
      </c>
      <c r="H34" s="159">
        <f>'LOTE VII_VIII - Pintura'!H34*80%</f>
        <v>40</v>
      </c>
      <c r="I34" s="159">
        <f>'LOTE VII_VIII - Pintura'!I34*80%</f>
        <v>0</v>
      </c>
      <c r="J34" s="159">
        <f t="shared" si="0"/>
        <v>160</v>
      </c>
      <c r="K34" s="123">
        <v>75.17</v>
      </c>
      <c r="L34" s="124">
        <f>TRUNC(K34+K34*$L$5,2)</f>
        <v>92.47</v>
      </c>
      <c r="M34" s="125">
        <f t="shared" si="1"/>
        <v>14795.2</v>
      </c>
      <c r="O34" s="126">
        <f t="shared" si="2"/>
        <v>7397.6</v>
      </c>
      <c r="P34" s="126">
        <f t="shared" si="3"/>
        <v>3698.8</v>
      </c>
      <c r="Q34" s="126">
        <f t="shared" si="4"/>
        <v>0</v>
      </c>
      <c r="R34" s="126">
        <f t="shared" si="5"/>
        <v>3698.8</v>
      </c>
      <c r="S34" s="126">
        <f t="shared" si="6"/>
        <v>0</v>
      </c>
      <c r="T34" s="135">
        <f t="shared" si="7"/>
        <v>14795.2</v>
      </c>
    </row>
    <row r="35" s="209" customFormat="1" ht="15.75" spans="2:20">
      <c r="B35" s="152">
        <v>28</v>
      </c>
      <c r="C35" s="155" t="s">
        <v>325</v>
      </c>
      <c r="D35" s="153" t="s">
        <v>50</v>
      </c>
      <c r="E35" s="159">
        <f>'LOTE VII_VIII - Pintura'!E35*80%</f>
        <v>400</v>
      </c>
      <c r="F35" s="159">
        <f>'LOTE VII_VIII - Pintura'!F35*80%</f>
        <v>80</v>
      </c>
      <c r="G35" s="159">
        <f>'LOTE VII_VIII - Pintura'!G35*80%</f>
        <v>0</v>
      </c>
      <c r="H35" s="159">
        <f>'LOTE VII_VIII - Pintura'!H35*80%</f>
        <v>64</v>
      </c>
      <c r="I35" s="159">
        <f>'LOTE VII_VIII - Pintura'!I35*80%</f>
        <v>0</v>
      </c>
      <c r="J35" s="159">
        <f t="shared" si="0"/>
        <v>544</v>
      </c>
      <c r="K35" s="123">
        <v>42.9</v>
      </c>
      <c r="L35" s="124">
        <f>TRUNC(K35+K35*$L$5,2)</f>
        <v>52.77</v>
      </c>
      <c r="M35" s="125">
        <f t="shared" si="1"/>
        <v>28706.88</v>
      </c>
      <c r="O35" s="126">
        <f t="shared" si="2"/>
        <v>21108</v>
      </c>
      <c r="P35" s="126">
        <f t="shared" si="3"/>
        <v>4221.6</v>
      </c>
      <c r="Q35" s="126">
        <f t="shared" si="4"/>
        <v>0</v>
      </c>
      <c r="R35" s="126">
        <f t="shared" si="5"/>
        <v>3377.28</v>
      </c>
      <c r="S35" s="126">
        <f t="shared" si="6"/>
        <v>0</v>
      </c>
      <c r="T35" s="135">
        <f t="shared" si="7"/>
        <v>28706.88</v>
      </c>
    </row>
    <row r="36" s="209" customFormat="1" ht="31.5" spans="2:20">
      <c r="B36" s="152">
        <v>29</v>
      </c>
      <c r="C36" s="155" t="s">
        <v>326</v>
      </c>
      <c r="D36" s="153" t="s">
        <v>50</v>
      </c>
      <c r="E36" s="159">
        <f>'LOTE VII_VIII - Pintura'!E36*80%</f>
        <v>160</v>
      </c>
      <c r="F36" s="159">
        <f>'LOTE VII_VIII - Pintura'!F36*80%</f>
        <v>40</v>
      </c>
      <c r="G36" s="159">
        <f>'LOTE VII_VIII - Pintura'!G36*80%</f>
        <v>0</v>
      </c>
      <c r="H36" s="159">
        <f>'LOTE VII_VIII - Pintura'!H36*80%</f>
        <v>24</v>
      </c>
      <c r="I36" s="159">
        <f>'LOTE VII_VIII - Pintura'!I36*80%</f>
        <v>0</v>
      </c>
      <c r="J36" s="159">
        <f t="shared" si="0"/>
        <v>224</v>
      </c>
      <c r="K36" s="123">
        <v>47.59</v>
      </c>
      <c r="L36" s="124">
        <f>TRUNC(K36+K36*$L$5,2)</f>
        <v>58.54</v>
      </c>
      <c r="M36" s="125">
        <f t="shared" si="1"/>
        <v>13112.96</v>
      </c>
      <c r="O36" s="126">
        <f t="shared" si="2"/>
        <v>9366.4</v>
      </c>
      <c r="P36" s="126">
        <f t="shared" si="3"/>
        <v>2341.6</v>
      </c>
      <c r="Q36" s="126">
        <f t="shared" si="4"/>
        <v>0</v>
      </c>
      <c r="R36" s="126">
        <f t="shared" si="5"/>
        <v>1404.96</v>
      </c>
      <c r="S36" s="126">
        <f t="shared" si="6"/>
        <v>0</v>
      </c>
      <c r="T36" s="135">
        <f t="shared" si="7"/>
        <v>13112.96</v>
      </c>
    </row>
    <row r="37" s="209" customFormat="1" ht="63" spans="2:20">
      <c r="B37" s="152">
        <v>30</v>
      </c>
      <c r="C37" s="155" t="s">
        <v>327</v>
      </c>
      <c r="D37" s="153" t="s">
        <v>50</v>
      </c>
      <c r="E37" s="159">
        <f>'LOTE VII_VIII - Pintura'!E37*80%</f>
        <v>120</v>
      </c>
      <c r="F37" s="159">
        <f>'LOTE VII_VIII - Pintura'!F37*80%</f>
        <v>64</v>
      </c>
      <c r="G37" s="159">
        <f>'LOTE VII_VIII - Pintura'!G37*80%</f>
        <v>0</v>
      </c>
      <c r="H37" s="159">
        <f>'LOTE VII_VIII - Pintura'!H37*80%</f>
        <v>40</v>
      </c>
      <c r="I37" s="159">
        <f>'LOTE VII_VIII - Pintura'!I37*80%</f>
        <v>0</v>
      </c>
      <c r="J37" s="159">
        <f t="shared" si="0"/>
        <v>224</v>
      </c>
      <c r="K37" s="123">
        <v>58</v>
      </c>
      <c r="L37" s="124">
        <f>TRUNC(K37+K37*$L$5,2)</f>
        <v>71.35</v>
      </c>
      <c r="M37" s="125">
        <f t="shared" si="1"/>
        <v>15982.4</v>
      </c>
      <c r="O37" s="126">
        <f t="shared" si="2"/>
        <v>8562</v>
      </c>
      <c r="P37" s="126">
        <f t="shared" si="3"/>
        <v>4566.4</v>
      </c>
      <c r="Q37" s="126">
        <f t="shared" si="4"/>
        <v>0</v>
      </c>
      <c r="R37" s="126">
        <f t="shared" si="5"/>
        <v>2854</v>
      </c>
      <c r="S37" s="126">
        <f t="shared" si="6"/>
        <v>0</v>
      </c>
      <c r="T37" s="135">
        <f t="shared" si="7"/>
        <v>15982.4</v>
      </c>
    </row>
    <row r="38" s="209" customFormat="1" ht="27.75" customHeight="1" spans="2:20">
      <c r="B38" s="191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9"/>
      <c r="M38" s="208">
        <f t="shared" ref="M38:T38" si="8">SUM(M8:M37)</f>
        <v>447471.52</v>
      </c>
      <c r="O38" s="217">
        <f t="shared" si="8"/>
        <v>277911.76</v>
      </c>
      <c r="P38" s="217">
        <f t="shared" si="8"/>
        <v>87026.68</v>
      </c>
      <c r="Q38" s="217">
        <f t="shared" si="8"/>
        <v>0</v>
      </c>
      <c r="R38" s="217">
        <f t="shared" si="8"/>
        <v>63637.88</v>
      </c>
      <c r="S38" s="217">
        <f t="shared" si="8"/>
        <v>18895.2</v>
      </c>
      <c r="T38" s="217">
        <f t="shared" si="8"/>
        <v>447471.52</v>
      </c>
    </row>
  </sheetData>
  <mergeCells count="13">
    <mergeCell ref="B3:M3"/>
    <mergeCell ref="B4:M4"/>
    <mergeCell ref="B5:J5"/>
    <mergeCell ref="L5:M5"/>
    <mergeCell ref="E6:J6"/>
    <mergeCell ref="B38:L38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.751388888888889" right="0.751388888888889" top="1" bottom="1" header="0.5" footer="0.5"/>
  <pageSetup paperSize="9" scale="45" orientation="portrait" horizontalDpi="6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40"/>
  <sheetViews>
    <sheetView view="pageBreakPreview" zoomScale="47" zoomScaleNormal="100" topLeftCell="B1" workbookViewId="0">
      <selection activeCell="W24" sqref="W24"/>
    </sheetView>
  </sheetViews>
  <sheetFormatPr defaultColWidth="9.14285714285714" defaultRowHeight="21" customHeight="1"/>
  <cols>
    <col min="1" max="1" width="1.14285714285714" style="209" customWidth="1"/>
    <col min="2" max="2" width="9.14285714285714" style="136"/>
    <col min="3" max="3" width="69.7142857142857" style="137" customWidth="1"/>
    <col min="4" max="4" width="7.85714285714286" style="136" customWidth="1"/>
    <col min="5" max="5" width="20.8571428571429" style="136" customWidth="1"/>
    <col min="6" max="6" width="8.85714285714286" style="136" customWidth="1"/>
    <col min="7" max="7" width="12.4285714285714" style="136" customWidth="1"/>
    <col min="8" max="8" width="9.14285714285714" style="136" customWidth="1"/>
    <col min="9" max="9" width="13.4285714285714" style="136" customWidth="1"/>
    <col min="10" max="10" width="12.4285714285714" style="136" customWidth="1"/>
    <col min="11" max="11" width="15" style="138" customWidth="1"/>
    <col min="12" max="12" width="13.2857142857143" style="138" customWidth="1"/>
    <col min="13" max="13" width="20.5714285714286" style="210" customWidth="1"/>
    <col min="14" max="14" width="7.57142857142857" style="209" customWidth="1"/>
    <col min="15" max="15" width="21.7142857142857" style="209" customWidth="1"/>
    <col min="16" max="20" width="17.2857142857143" style="209" customWidth="1"/>
    <col min="21" max="16384" width="9.14285714285714" style="209"/>
  </cols>
  <sheetData>
    <row r="1" s="209" customFormat="1" ht="27" customHeight="1" spans="2:13">
      <c r="B1" s="211" t="s">
        <v>230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5"/>
    </row>
    <row r="2" s="209" customFormat="1" ht="27.95" customHeight="1" spans="2:13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6"/>
    </row>
    <row r="3" s="209" customFormat="1" ht="30.95" customHeight="1" spans="2:13">
      <c r="B3" s="186" t="s">
        <v>329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07"/>
    </row>
    <row r="4" s="136" customFormat="1" ht="66.95" customHeight="1" spans="2:13">
      <c r="B4" s="187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96"/>
    </row>
    <row r="5" s="136" customFormat="1" ht="27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s="136" customFormat="1" ht="24" customHeight="1" spans="2:13">
      <c r="B6" s="88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19" t="s">
        <v>7</v>
      </c>
    </row>
    <row r="7" s="136" customFormat="1" ht="47" customHeight="1" spans="2:20">
      <c r="B7" s="88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19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s="209" customFormat="1" ht="23.25" customHeight="1" spans="2:20">
      <c r="B8" s="152">
        <v>1</v>
      </c>
      <c r="C8" s="155" t="s">
        <v>298</v>
      </c>
      <c r="D8" s="152" t="s">
        <v>50</v>
      </c>
      <c r="E8" s="159">
        <f>'LOTE VII_VIII - Pintura'!E8*20%</f>
        <v>6</v>
      </c>
      <c r="F8" s="159">
        <f>'LOTE VII_VIII - Pintura'!F8*20%</f>
        <v>0</v>
      </c>
      <c r="G8" s="159">
        <f>'LOTE VII_VIII - Pintura'!G8*20%</f>
        <v>0</v>
      </c>
      <c r="H8" s="159">
        <f>'LOTE VII_VIII - Pintura'!H8*20%</f>
        <v>0</v>
      </c>
      <c r="I8" s="159">
        <f>'LOTE VII_VIII - Pintura'!I8*20%</f>
        <v>0</v>
      </c>
      <c r="J8" s="159">
        <f t="shared" ref="J8:J37" si="0">E8+CZ8+F8+G8+H8+I8</f>
        <v>6</v>
      </c>
      <c r="K8" s="123">
        <v>5.44</v>
      </c>
      <c r="L8" s="124">
        <f>TRUNC(K8+K8*$L$5,2)</f>
        <v>6.69</v>
      </c>
      <c r="M8" s="125">
        <f t="shared" ref="M8:M37" si="1">J8*L8</f>
        <v>40.14</v>
      </c>
      <c r="O8" s="126">
        <f t="shared" ref="O8:O37" si="2">L8*E8</f>
        <v>40.14</v>
      </c>
      <c r="P8" s="126">
        <f t="shared" ref="P8:P37" si="3">L8*F8</f>
        <v>0</v>
      </c>
      <c r="Q8" s="126">
        <f t="shared" ref="Q8:Q37" si="4">L8*G8</f>
        <v>0</v>
      </c>
      <c r="R8" s="126">
        <f t="shared" ref="R8:R37" si="5">L8*H8</f>
        <v>0</v>
      </c>
      <c r="S8" s="126">
        <f t="shared" ref="S8:S37" si="6">L8*I8</f>
        <v>0</v>
      </c>
      <c r="T8" s="135">
        <f t="shared" ref="T8:T37" si="7">SUM(O8:S8)</f>
        <v>40.14</v>
      </c>
    </row>
    <row r="9" s="209" customFormat="1" ht="15.75" spans="2:20">
      <c r="B9" s="152">
        <v>2</v>
      </c>
      <c r="C9" s="155" t="s">
        <v>299</v>
      </c>
      <c r="D9" s="153" t="s">
        <v>50</v>
      </c>
      <c r="E9" s="159">
        <f>'LOTE VII_VIII - Pintura'!E9*20%</f>
        <v>20</v>
      </c>
      <c r="F9" s="159">
        <f>'LOTE VII_VIII - Pintura'!F9*20%</f>
        <v>0</v>
      </c>
      <c r="G9" s="159">
        <f>'LOTE VII_VIII - Pintura'!G9*20%</f>
        <v>0</v>
      </c>
      <c r="H9" s="159">
        <f>'LOTE VII_VIII - Pintura'!H9*20%</f>
        <v>0</v>
      </c>
      <c r="I9" s="159">
        <f>'LOTE VII_VIII - Pintura'!I9*20%</f>
        <v>0</v>
      </c>
      <c r="J9" s="159">
        <f t="shared" si="0"/>
        <v>20</v>
      </c>
      <c r="K9" s="123">
        <v>82.27</v>
      </c>
      <c r="L9" s="124">
        <f>TRUNC(K9+K9*$L$5,2)</f>
        <v>101.2</v>
      </c>
      <c r="M9" s="125">
        <f t="shared" si="1"/>
        <v>2024</v>
      </c>
      <c r="O9" s="126">
        <f t="shared" si="2"/>
        <v>2024</v>
      </c>
      <c r="P9" s="126">
        <f t="shared" si="3"/>
        <v>0</v>
      </c>
      <c r="Q9" s="126">
        <f t="shared" si="4"/>
        <v>0</v>
      </c>
      <c r="R9" s="126">
        <f t="shared" si="5"/>
        <v>0</v>
      </c>
      <c r="S9" s="126">
        <f t="shared" si="6"/>
        <v>0</v>
      </c>
      <c r="T9" s="135">
        <f t="shared" si="7"/>
        <v>2024</v>
      </c>
    </row>
    <row r="10" s="209" customFormat="1" ht="31.5" spans="2:20">
      <c r="B10" s="152">
        <v>3</v>
      </c>
      <c r="C10" s="155" t="s">
        <v>300</v>
      </c>
      <c r="D10" s="153" t="s">
        <v>50</v>
      </c>
      <c r="E10" s="159">
        <f>'LOTE VII_VIII - Pintura'!E10*20%</f>
        <v>36</v>
      </c>
      <c r="F10" s="159">
        <f>'LOTE VII_VIII - Pintura'!F10*20%</f>
        <v>16</v>
      </c>
      <c r="G10" s="159">
        <f>'LOTE VII_VIII - Pintura'!G10*20%</f>
        <v>0</v>
      </c>
      <c r="H10" s="159">
        <f>'LOTE VII_VIII - Pintura'!H10*20%</f>
        <v>10</v>
      </c>
      <c r="I10" s="159">
        <f>'LOTE VII_VIII - Pintura'!I10*20%</f>
        <v>0</v>
      </c>
      <c r="J10" s="159">
        <f t="shared" si="0"/>
        <v>62</v>
      </c>
      <c r="K10" s="123">
        <v>42.9</v>
      </c>
      <c r="L10" s="124">
        <f>TRUNC(K10+K10*$L$5,2)</f>
        <v>52.77</v>
      </c>
      <c r="M10" s="125">
        <f t="shared" si="1"/>
        <v>3271.74</v>
      </c>
      <c r="O10" s="126">
        <f t="shared" si="2"/>
        <v>1899.72</v>
      </c>
      <c r="P10" s="126">
        <f t="shared" si="3"/>
        <v>844.32</v>
      </c>
      <c r="Q10" s="126">
        <f t="shared" si="4"/>
        <v>0</v>
      </c>
      <c r="R10" s="126">
        <f t="shared" si="5"/>
        <v>527.7</v>
      </c>
      <c r="S10" s="126">
        <f t="shared" si="6"/>
        <v>0</v>
      </c>
      <c r="T10" s="135">
        <f t="shared" si="7"/>
        <v>3271.74</v>
      </c>
    </row>
    <row r="11" s="209" customFormat="1" ht="15.75" spans="2:20">
      <c r="B11" s="152">
        <v>4</v>
      </c>
      <c r="C11" s="155" t="s">
        <v>301</v>
      </c>
      <c r="D11" s="153" t="s">
        <v>50</v>
      </c>
      <c r="E11" s="159">
        <f>'LOTE VII_VIII - Pintura'!E11*20%</f>
        <v>36</v>
      </c>
      <c r="F11" s="159">
        <f>'LOTE VII_VIII - Pintura'!F11*20%</f>
        <v>16</v>
      </c>
      <c r="G11" s="159">
        <f>'LOTE VII_VIII - Pintura'!G11*20%</f>
        <v>0</v>
      </c>
      <c r="H11" s="159">
        <f>'LOTE VII_VIII - Pintura'!H11*20%</f>
        <v>10</v>
      </c>
      <c r="I11" s="159">
        <f>'LOTE VII_VIII - Pintura'!I11*20%</f>
        <v>0</v>
      </c>
      <c r="J11" s="159">
        <f t="shared" si="0"/>
        <v>62</v>
      </c>
      <c r="K11" s="123">
        <v>55.51</v>
      </c>
      <c r="L11" s="124">
        <f>TRUNC(K11+K11*$L$5,2)</f>
        <v>68.28</v>
      </c>
      <c r="M11" s="125">
        <f t="shared" si="1"/>
        <v>4233.36</v>
      </c>
      <c r="O11" s="126">
        <f t="shared" si="2"/>
        <v>2458.08</v>
      </c>
      <c r="P11" s="126">
        <f t="shared" si="3"/>
        <v>1092.48</v>
      </c>
      <c r="Q11" s="126">
        <f t="shared" si="4"/>
        <v>0</v>
      </c>
      <c r="R11" s="126">
        <f t="shared" si="5"/>
        <v>682.8</v>
      </c>
      <c r="S11" s="126">
        <f t="shared" si="6"/>
        <v>0</v>
      </c>
      <c r="T11" s="135">
        <f t="shared" si="7"/>
        <v>4233.36</v>
      </c>
    </row>
    <row r="12" s="209" customFormat="1" ht="15.75" spans="2:20">
      <c r="B12" s="152">
        <v>5</v>
      </c>
      <c r="C12" s="155" t="s">
        <v>302</v>
      </c>
      <c r="D12" s="153" t="s">
        <v>50</v>
      </c>
      <c r="E12" s="159">
        <f>'LOTE VII_VIII - Pintura'!E12*20%</f>
        <v>40</v>
      </c>
      <c r="F12" s="159">
        <f>'LOTE VII_VIII - Pintura'!F12*20%</f>
        <v>20</v>
      </c>
      <c r="G12" s="159">
        <f>'LOTE VII_VIII - Pintura'!G12*20%</f>
        <v>0</v>
      </c>
      <c r="H12" s="159">
        <f>'LOTE VII_VIII - Pintura'!H12*20%</f>
        <v>10</v>
      </c>
      <c r="I12" s="159">
        <f>'LOTE VII_VIII - Pintura'!I12*20%</f>
        <v>0</v>
      </c>
      <c r="J12" s="159">
        <f t="shared" si="0"/>
        <v>70</v>
      </c>
      <c r="K12" s="123">
        <v>0.88</v>
      </c>
      <c r="L12" s="124">
        <f>TRUNC(K12+K12*$L$5,2)</f>
        <v>1.08</v>
      </c>
      <c r="M12" s="125">
        <f t="shared" si="1"/>
        <v>75.6</v>
      </c>
      <c r="O12" s="126">
        <f t="shared" si="2"/>
        <v>43.2</v>
      </c>
      <c r="P12" s="126">
        <f t="shared" si="3"/>
        <v>21.6</v>
      </c>
      <c r="Q12" s="126">
        <f t="shared" si="4"/>
        <v>0</v>
      </c>
      <c r="R12" s="126">
        <f t="shared" si="5"/>
        <v>10.8</v>
      </c>
      <c r="S12" s="126">
        <f t="shared" si="6"/>
        <v>0</v>
      </c>
      <c r="T12" s="135">
        <f t="shared" si="7"/>
        <v>75.6</v>
      </c>
    </row>
    <row r="13" s="209" customFormat="1" ht="15.75" spans="2:20">
      <c r="B13" s="152">
        <v>6</v>
      </c>
      <c r="C13" s="155" t="s">
        <v>303</v>
      </c>
      <c r="D13" s="153" t="s">
        <v>50</v>
      </c>
      <c r="E13" s="159">
        <f>'LOTE VII_VIII - Pintura'!E13*20%</f>
        <v>40</v>
      </c>
      <c r="F13" s="159">
        <f>'LOTE VII_VIII - Pintura'!F13*20%</f>
        <v>0</v>
      </c>
      <c r="G13" s="159">
        <f>'LOTE VII_VIII - Pintura'!G13*20%</f>
        <v>0</v>
      </c>
      <c r="H13" s="159">
        <f>'LOTE VII_VIII - Pintura'!H13*20%</f>
        <v>0</v>
      </c>
      <c r="I13" s="159">
        <f>'LOTE VII_VIII - Pintura'!I13*20%</f>
        <v>0</v>
      </c>
      <c r="J13" s="159">
        <f t="shared" si="0"/>
        <v>40</v>
      </c>
      <c r="K13" s="123">
        <v>1.37</v>
      </c>
      <c r="L13" s="124">
        <f>TRUNC(K13+K13*$L$5,2)</f>
        <v>1.68</v>
      </c>
      <c r="M13" s="125">
        <f t="shared" si="1"/>
        <v>67.2</v>
      </c>
      <c r="O13" s="126">
        <f t="shared" si="2"/>
        <v>67.2</v>
      </c>
      <c r="P13" s="126">
        <f t="shared" si="3"/>
        <v>0</v>
      </c>
      <c r="Q13" s="126">
        <f t="shared" si="4"/>
        <v>0</v>
      </c>
      <c r="R13" s="126">
        <f t="shared" si="5"/>
        <v>0</v>
      </c>
      <c r="S13" s="126">
        <f t="shared" si="6"/>
        <v>0</v>
      </c>
      <c r="T13" s="135">
        <f t="shared" si="7"/>
        <v>67.2</v>
      </c>
    </row>
    <row r="14" s="209" customFormat="1" ht="15.75" spans="2:20">
      <c r="B14" s="152">
        <v>7</v>
      </c>
      <c r="C14" s="155" t="s">
        <v>304</v>
      </c>
      <c r="D14" s="153" t="s">
        <v>50</v>
      </c>
      <c r="E14" s="159">
        <f>'LOTE VII_VIII - Pintura'!E14*20%</f>
        <v>40</v>
      </c>
      <c r="F14" s="159">
        <f>'LOTE VII_VIII - Pintura'!F14*20%</f>
        <v>20</v>
      </c>
      <c r="G14" s="159">
        <f>'LOTE VII_VIII - Pintura'!G14*20%</f>
        <v>0</v>
      </c>
      <c r="H14" s="159">
        <f>'LOTE VII_VIII - Pintura'!H14*20%</f>
        <v>10</v>
      </c>
      <c r="I14" s="159">
        <f>'LOTE VII_VIII - Pintura'!I14*20%</f>
        <v>0</v>
      </c>
      <c r="J14" s="159">
        <f t="shared" si="0"/>
        <v>70</v>
      </c>
      <c r="K14" s="123">
        <v>1.77</v>
      </c>
      <c r="L14" s="124">
        <f>TRUNC(K14+K14*$L$5,2)</f>
        <v>2.17</v>
      </c>
      <c r="M14" s="125">
        <f t="shared" si="1"/>
        <v>151.9</v>
      </c>
      <c r="O14" s="126">
        <f t="shared" si="2"/>
        <v>86.8</v>
      </c>
      <c r="P14" s="126">
        <f t="shared" si="3"/>
        <v>43.4</v>
      </c>
      <c r="Q14" s="126">
        <f t="shared" si="4"/>
        <v>0</v>
      </c>
      <c r="R14" s="126">
        <f t="shared" si="5"/>
        <v>21.7</v>
      </c>
      <c r="S14" s="126">
        <f t="shared" si="6"/>
        <v>0</v>
      </c>
      <c r="T14" s="135">
        <f t="shared" si="7"/>
        <v>151.9</v>
      </c>
    </row>
    <row r="15" s="209" customFormat="1" ht="15.75" spans="2:20">
      <c r="B15" s="152">
        <v>8</v>
      </c>
      <c r="C15" s="155" t="s">
        <v>305</v>
      </c>
      <c r="D15" s="153" t="s">
        <v>50</v>
      </c>
      <c r="E15" s="159">
        <f>'LOTE VII_VIII - Pintura'!E15*20%</f>
        <v>40</v>
      </c>
      <c r="F15" s="159">
        <f>'LOTE VII_VIII - Pintura'!F15*20%</f>
        <v>0</v>
      </c>
      <c r="G15" s="159">
        <f>'LOTE VII_VIII - Pintura'!G15*20%</f>
        <v>0</v>
      </c>
      <c r="H15" s="159">
        <f>'LOTE VII_VIII - Pintura'!H15*20%</f>
        <v>0</v>
      </c>
      <c r="I15" s="159">
        <f>'LOTE VII_VIII - Pintura'!I15*20%</f>
        <v>0</v>
      </c>
      <c r="J15" s="159">
        <f t="shared" si="0"/>
        <v>40</v>
      </c>
      <c r="K15" s="123">
        <v>1.56</v>
      </c>
      <c r="L15" s="124">
        <f>TRUNC(K15+K15*$L$5,2)</f>
        <v>1.91</v>
      </c>
      <c r="M15" s="125">
        <f t="shared" si="1"/>
        <v>76.4</v>
      </c>
      <c r="O15" s="126">
        <f t="shared" si="2"/>
        <v>76.4</v>
      </c>
      <c r="P15" s="126">
        <f t="shared" si="3"/>
        <v>0</v>
      </c>
      <c r="Q15" s="126">
        <f t="shared" si="4"/>
        <v>0</v>
      </c>
      <c r="R15" s="126">
        <f t="shared" si="5"/>
        <v>0</v>
      </c>
      <c r="S15" s="126">
        <f t="shared" si="6"/>
        <v>0</v>
      </c>
      <c r="T15" s="135">
        <f t="shared" si="7"/>
        <v>76.4</v>
      </c>
    </row>
    <row r="16" s="209" customFormat="1" ht="15.75" spans="2:20">
      <c r="B16" s="152">
        <v>9</v>
      </c>
      <c r="C16" s="155" t="s">
        <v>306</v>
      </c>
      <c r="D16" s="153" t="s">
        <v>50</v>
      </c>
      <c r="E16" s="159">
        <f>'LOTE VII_VIII - Pintura'!E16*20%</f>
        <v>40</v>
      </c>
      <c r="F16" s="159">
        <f>'LOTE VII_VIII - Pintura'!F16*20%</f>
        <v>16</v>
      </c>
      <c r="G16" s="159">
        <f>'LOTE VII_VIII - Pintura'!G16*20%</f>
        <v>0</v>
      </c>
      <c r="H16" s="159">
        <f>'LOTE VII_VIII - Pintura'!H16*20%</f>
        <v>10</v>
      </c>
      <c r="I16" s="159">
        <f>'LOTE VII_VIII - Pintura'!I16*20%</f>
        <v>0</v>
      </c>
      <c r="J16" s="159">
        <f t="shared" si="0"/>
        <v>66</v>
      </c>
      <c r="K16" s="123">
        <v>88.83</v>
      </c>
      <c r="L16" s="124">
        <f>TRUNC(K16+K16*$L$5,2)</f>
        <v>109.27</v>
      </c>
      <c r="M16" s="125">
        <f t="shared" si="1"/>
        <v>7211.82</v>
      </c>
      <c r="O16" s="126">
        <f t="shared" si="2"/>
        <v>4370.8</v>
      </c>
      <c r="P16" s="126">
        <f t="shared" si="3"/>
        <v>1748.32</v>
      </c>
      <c r="Q16" s="126">
        <f t="shared" si="4"/>
        <v>0</v>
      </c>
      <c r="R16" s="126">
        <f t="shared" si="5"/>
        <v>1092.7</v>
      </c>
      <c r="S16" s="126">
        <f t="shared" si="6"/>
        <v>0</v>
      </c>
      <c r="T16" s="135">
        <f t="shared" si="7"/>
        <v>7211.82</v>
      </c>
    </row>
    <row r="17" s="209" customFormat="1" ht="15.75" spans="2:20">
      <c r="B17" s="152">
        <v>10</v>
      </c>
      <c r="C17" s="155" t="s">
        <v>307</v>
      </c>
      <c r="D17" s="153" t="s">
        <v>50</v>
      </c>
      <c r="E17" s="159">
        <f>'LOTE VII_VIII - Pintura'!E17*20%</f>
        <v>50</v>
      </c>
      <c r="F17" s="159">
        <f>'LOTE VII_VIII - Pintura'!F17*20%</f>
        <v>16</v>
      </c>
      <c r="G17" s="159">
        <f>'LOTE VII_VIII - Pintura'!G17*20%</f>
        <v>0</v>
      </c>
      <c r="H17" s="159">
        <f>'LOTE VII_VIII - Pintura'!H17*20%</f>
        <v>10</v>
      </c>
      <c r="I17" s="159">
        <f>'LOTE VII_VIII - Pintura'!I17*20%</f>
        <v>0</v>
      </c>
      <c r="J17" s="159">
        <f t="shared" si="0"/>
        <v>76</v>
      </c>
      <c r="K17" s="123">
        <v>21</v>
      </c>
      <c r="L17" s="124">
        <f>TRUNC(K17+K17*$L$5,2)</f>
        <v>25.83</v>
      </c>
      <c r="M17" s="125">
        <f t="shared" si="1"/>
        <v>1963.08</v>
      </c>
      <c r="O17" s="126">
        <f t="shared" si="2"/>
        <v>1291.5</v>
      </c>
      <c r="P17" s="126">
        <f t="shared" si="3"/>
        <v>413.28</v>
      </c>
      <c r="Q17" s="126">
        <f t="shared" si="4"/>
        <v>0</v>
      </c>
      <c r="R17" s="126">
        <f t="shared" si="5"/>
        <v>258.3</v>
      </c>
      <c r="S17" s="126">
        <f t="shared" si="6"/>
        <v>0</v>
      </c>
      <c r="T17" s="135">
        <f t="shared" si="7"/>
        <v>1963.08</v>
      </c>
    </row>
    <row r="18" s="209" customFormat="1" ht="15.75" spans="2:20">
      <c r="B18" s="152">
        <v>11</v>
      </c>
      <c r="C18" s="155" t="s">
        <v>308</v>
      </c>
      <c r="D18" s="153" t="s">
        <v>50</v>
      </c>
      <c r="E18" s="159">
        <f>'LOTE VII_VIII - Pintura'!E18*20%</f>
        <v>10</v>
      </c>
      <c r="F18" s="159">
        <f>'LOTE VII_VIII - Pintura'!F18*20%</f>
        <v>2</v>
      </c>
      <c r="G18" s="159">
        <f>'LOTE VII_VIII - Pintura'!G18*20%</f>
        <v>0</v>
      </c>
      <c r="H18" s="159">
        <f>'LOTE VII_VIII - Pintura'!H18*20%</f>
        <v>2</v>
      </c>
      <c r="I18" s="159">
        <f>'LOTE VII_VIII - Pintura'!I18*20%</f>
        <v>0</v>
      </c>
      <c r="J18" s="159">
        <f t="shared" si="0"/>
        <v>14</v>
      </c>
      <c r="K18" s="123">
        <v>1.2</v>
      </c>
      <c r="L18" s="124">
        <f>TRUNC(K18+K18*$L$5,2)</f>
        <v>1.47</v>
      </c>
      <c r="M18" s="125">
        <f t="shared" si="1"/>
        <v>20.58</v>
      </c>
      <c r="O18" s="126">
        <f t="shared" si="2"/>
        <v>14.7</v>
      </c>
      <c r="P18" s="126">
        <f t="shared" si="3"/>
        <v>2.94</v>
      </c>
      <c r="Q18" s="126">
        <f t="shared" si="4"/>
        <v>0</v>
      </c>
      <c r="R18" s="126">
        <f t="shared" si="5"/>
        <v>2.94</v>
      </c>
      <c r="S18" s="126">
        <f t="shared" si="6"/>
        <v>0</v>
      </c>
      <c r="T18" s="135">
        <f t="shared" si="7"/>
        <v>20.58</v>
      </c>
    </row>
    <row r="19" s="209" customFormat="1" ht="15.75" spans="2:20">
      <c r="B19" s="152">
        <v>12</v>
      </c>
      <c r="C19" s="155" t="s">
        <v>309</v>
      </c>
      <c r="D19" s="153" t="s">
        <v>50</v>
      </c>
      <c r="E19" s="159">
        <f>'LOTE VII_VIII - Pintura'!E19*20%</f>
        <v>10</v>
      </c>
      <c r="F19" s="159">
        <f>'LOTE VII_VIII - Pintura'!F19*20%</f>
        <v>2</v>
      </c>
      <c r="G19" s="159">
        <f>'LOTE VII_VIII - Pintura'!G19*20%</f>
        <v>0</v>
      </c>
      <c r="H19" s="159">
        <f>'LOTE VII_VIII - Pintura'!H19*20%</f>
        <v>2</v>
      </c>
      <c r="I19" s="159">
        <f>'LOTE VII_VIII - Pintura'!I19*20%</f>
        <v>0</v>
      </c>
      <c r="J19" s="159">
        <f t="shared" si="0"/>
        <v>14</v>
      </c>
      <c r="K19" s="123">
        <v>9.39</v>
      </c>
      <c r="L19" s="124">
        <f>TRUNC(K19+K19*$L$5,2)</f>
        <v>11.55</v>
      </c>
      <c r="M19" s="125">
        <f t="shared" si="1"/>
        <v>161.7</v>
      </c>
      <c r="O19" s="126">
        <f t="shared" si="2"/>
        <v>115.5</v>
      </c>
      <c r="P19" s="126">
        <f t="shared" si="3"/>
        <v>23.1</v>
      </c>
      <c r="Q19" s="126">
        <f t="shared" si="4"/>
        <v>0</v>
      </c>
      <c r="R19" s="126">
        <f t="shared" si="5"/>
        <v>23.1</v>
      </c>
      <c r="S19" s="126">
        <f t="shared" si="6"/>
        <v>0</v>
      </c>
      <c r="T19" s="135">
        <f t="shared" si="7"/>
        <v>161.7</v>
      </c>
    </row>
    <row r="20" s="209" customFormat="1" ht="15.75" spans="2:20">
      <c r="B20" s="152">
        <v>13</v>
      </c>
      <c r="C20" s="155" t="s">
        <v>310</v>
      </c>
      <c r="D20" s="153" t="s">
        <v>50</v>
      </c>
      <c r="E20" s="159">
        <f>'LOTE VII_VIII - Pintura'!E20*20%</f>
        <v>10</v>
      </c>
      <c r="F20" s="159">
        <f>'LOTE VII_VIII - Pintura'!F20*20%</f>
        <v>2</v>
      </c>
      <c r="G20" s="159">
        <f>'LOTE VII_VIII - Pintura'!G20*20%</f>
        <v>0</v>
      </c>
      <c r="H20" s="159">
        <f>'LOTE VII_VIII - Pintura'!H20*20%</f>
        <v>2</v>
      </c>
      <c r="I20" s="159">
        <f>'LOTE VII_VIII - Pintura'!I20*20%</f>
        <v>0</v>
      </c>
      <c r="J20" s="159">
        <f t="shared" si="0"/>
        <v>14</v>
      </c>
      <c r="K20" s="123">
        <v>4.5</v>
      </c>
      <c r="L20" s="124">
        <f>TRUNC(K20+K20*$L$5,2)</f>
        <v>5.53</v>
      </c>
      <c r="M20" s="125">
        <f t="shared" si="1"/>
        <v>77.42</v>
      </c>
      <c r="O20" s="126">
        <f t="shared" si="2"/>
        <v>55.3</v>
      </c>
      <c r="P20" s="126">
        <f t="shared" si="3"/>
        <v>11.06</v>
      </c>
      <c r="Q20" s="126">
        <f t="shared" si="4"/>
        <v>0</v>
      </c>
      <c r="R20" s="126">
        <f t="shared" si="5"/>
        <v>11.06</v>
      </c>
      <c r="S20" s="126">
        <f t="shared" si="6"/>
        <v>0</v>
      </c>
      <c r="T20" s="135">
        <f t="shared" si="7"/>
        <v>77.42</v>
      </c>
    </row>
    <row r="21" s="209" customFormat="1" ht="15.75" spans="2:20">
      <c r="B21" s="152">
        <v>14</v>
      </c>
      <c r="C21" s="155" t="s">
        <v>311</v>
      </c>
      <c r="D21" s="153" t="s">
        <v>50</v>
      </c>
      <c r="E21" s="159">
        <f>'LOTE VII_VIII - Pintura'!E21*20%</f>
        <v>10</v>
      </c>
      <c r="F21" s="159">
        <f>'LOTE VII_VIII - Pintura'!F21*20%</f>
        <v>2</v>
      </c>
      <c r="G21" s="159">
        <f>'LOTE VII_VIII - Pintura'!G21*20%</f>
        <v>0</v>
      </c>
      <c r="H21" s="159">
        <f>'LOTE VII_VIII - Pintura'!H21*20%</f>
        <v>2</v>
      </c>
      <c r="I21" s="159">
        <f>'LOTE VII_VIII - Pintura'!I21*20%</f>
        <v>0</v>
      </c>
      <c r="J21" s="159">
        <f t="shared" si="0"/>
        <v>14</v>
      </c>
      <c r="K21" s="123">
        <v>15.9</v>
      </c>
      <c r="L21" s="124">
        <f>TRUNC(K21+K21*$L$5,2)</f>
        <v>19.56</v>
      </c>
      <c r="M21" s="125">
        <f t="shared" si="1"/>
        <v>273.84</v>
      </c>
      <c r="O21" s="126">
        <f t="shared" si="2"/>
        <v>195.6</v>
      </c>
      <c r="P21" s="126">
        <f t="shared" si="3"/>
        <v>39.12</v>
      </c>
      <c r="Q21" s="126">
        <f t="shared" si="4"/>
        <v>0</v>
      </c>
      <c r="R21" s="126">
        <f t="shared" si="5"/>
        <v>39.12</v>
      </c>
      <c r="S21" s="126">
        <f t="shared" si="6"/>
        <v>0</v>
      </c>
      <c r="T21" s="135">
        <f t="shared" si="7"/>
        <v>273.84</v>
      </c>
    </row>
    <row r="22" s="209" customFormat="1" ht="31.5" spans="2:20">
      <c r="B22" s="152">
        <v>15</v>
      </c>
      <c r="C22" s="155" t="s">
        <v>312</v>
      </c>
      <c r="D22" s="153" t="s">
        <v>50</v>
      </c>
      <c r="E22" s="159">
        <f>'LOTE VII_VIII - Pintura'!E22*20%</f>
        <v>4</v>
      </c>
      <c r="F22" s="159">
        <f>'LOTE VII_VIII - Pintura'!F22*20%</f>
        <v>4</v>
      </c>
      <c r="G22" s="159">
        <f>'LOTE VII_VIII - Pintura'!G22*20%</f>
        <v>0</v>
      </c>
      <c r="H22" s="159">
        <f>'LOTE VII_VIII - Pintura'!H22*20%</f>
        <v>4</v>
      </c>
      <c r="I22" s="159">
        <f>'LOTE VII_VIII - Pintura'!I22*20%</f>
        <v>0</v>
      </c>
      <c r="J22" s="159">
        <f t="shared" si="0"/>
        <v>12</v>
      </c>
      <c r="K22" s="123">
        <v>132.86</v>
      </c>
      <c r="L22" s="124">
        <f>TRUNC(K22+K22*$L$5,2)</f>
        <v>163.44</v>
      </c>
      <c r="M22" s="125">
        <f t="shared" si="1"/>
        <v>1961.28</v>
      </c>
      <c r="O22" s="126">
        <f t="shared" si="2"/>
        <v>653.76</v>
      </c>
      <c r="P22" s="126">
        <f t="shared" si="3"/>
        <v>653.76</v>
      </c>
      <c r="Q22" s="126">
        <f t="shared" si="4"/>
        <v>0</v>
      </c>
      <c r="R22" s="126">
        <f t="shared" si="5"/>
        <v>653.76</v>
      </c>
      <c r="S22" s="126">
        <f t="shared" si="6"/>
        <v>0</v>
      </c>
      <c r="T22" s="135">
        <f t="shared" si="7"/>
        <v>1961.28</v>
      </c>
    </row>
    <row r="23" s="209" customFormat="1" ht="31.5" spans="2:20">
      <c r="B23" s="152">
        <v>16</v>
      </c>
      <c r="C23" s="155" t="s">
        <v>313</v>
      </c>
      <c r="D23" s="153" t="s">
        <v>50</v>
      </c>
      <c r="E23" s="159">
        <f>'LOTE VII_VIII - Pintura'!E23*20%</f>
        <v>6</v>
      </c>
      <c r="F23" s="159">
        <f>'LOTE VII_VIII - Pintura'!F23*20%</f>
        <v>4</v>
      </c>
      <c r="G23" s="159">
        <f>'LOTE VII_VIII - Pintura'!G23*20%</f>
        <v>0</v>
      </c>
      <c r="H23" s="159">
        <f>'LOTE VII_VIII - Pintura'!H23*20%</f>
        <v>4</v>
      </c>
      <c r="I23" s="159">
        <f>'LOTE VII_VIII - Pintura'!I23*20%</f>
        <v>0</v>
      </c>
      <c r="J23" s="159">
        <f t="shared" si="0"/>
        <v>14</v>
      </c>
      <c r="K23" s="123">
        <v>10.19</v>
      </c>
      <c r="L23" s="124">
        <f>TRUNC(K23+K23*$L$5,2)</f>
        <v>12.53</v>
      </c>
      <c r="M23" s="125">
        <f t="shared" si="1"/>
        <v>175.42</v>
      </c>
      <c r="O23" s="126">
        <f t="shared" si="2"/>
        <v>75.18</v>
      </c>
      <c r="P23" s="126">
        <f t="shared" si="3"/>
        <v>50.12</v>
      </c>
      <c r="Q23" s="126">
        <f t="shared" si="4"/>
        <v>0</v>
      </c>
      <c r="R23" s="126">
        <f t="shared" si="5"/>
        <v>50.12</v>
      </c>
      <c r="S23" s="126">
        <f t="shared" si="6"/>
        <v>0</v>
      </c>
      <c r="T23" s="135">
        <f t="shared" si="7"/>
        <v>175.42</v>
      </c>
    </row>
    <row r="24" s="209" customFormat="1" ht="15.75" spans="2:20">
      <c r="B24" s="152">
        <v>17</v>
      </c>
      <c r="C24" s="155" t="s">
        <v>314</v>
      </c>
      <c r="D24" s="153" t="s">
        <v>50</v>
      </c>
      <c r="E24" s="159">
        <f>'LOTE VII_VIII - Pintura'!E24*20%</f>
        <v>6</v>
      </c>
      <c r="F24" s="159">
        <f>'LOTE VII_VIII - Pintura'!F24*20%</f>
        <v>3</v>
      </c>
      <c r="G24" s="159">
        <f>'LOTE VII_VIII - Pintura'!G24*20%</f>
        <v>0</v>
      </c>
      <c r="H24" s="159">
        <f>'LOTE VII_VIII - Pintura'!H24*20%</f>
        <v>3</v>
      </c>
      <c r="I24" s="159">
        <f>'LOTE VII_VIII - Pintura'!I24*20%</f>
        <v>0</v>
      </c>
      <c r="J24" s="159">
        <f t="shared" si="0"/>
        <v>12</v>
      </c>
      <c r="K24" s="123">
        <v>14.45</v>
      </c>
      <c r="L24" s="124">
        <f>TRUNC(K24+K24*$L$5,2)</f>
        <v>17.77</v>
      </c>
      <c r="M24" s="125">
        <f t="shared" si="1"/>
        <v>213.24</v>
      </c>
      <c r="O24" s="126">
        <f t="shared" si="2"/>
        <v>106.62</v>
      </c>
      <c r="P24" s="126">
        <f t="shared" si="3"/>
        <v>53.31</v>
      </c>
      <c r="Q24" s="126">
        <f t="shared" si="4"/>
        <v>0</v>
      </c>
      <c r="R24" s="126">
        <f t="shared" si="5"/>
        <v>53.31</v>
      </c>
      <c r="S24" s="126">
        <f t="shared" si="6"/>
        <v>0</v>
      </c>
      <c r="T24" s="135">
        <f t="shared" si="7"/>
        <v>213.24</v>
      </c>
    </row>
    <row r="25" s="209" customFormat="1" ht="47.25" spans="2:20">
      <c r="B25" s="152">
        <v>18</v>
      </c>
      <c r="C25" s="155" t="s">
        <v>315</v>
      </c>
      <c r="D25" s="153" t="s">
        <v>50</v>
      </c>
      <c r="E25" s="159">
        <f>'LOTE VII_VIII - Pintura'!E25*20%</f>
        <v>10</v>
      </c>
      <c r="F25" s="159">
        <f>'LOTE VII_VIII - Pintura'!F25*20%</f>
        <v>10</v>
      </c>
      <c r="G25" s="159">
        <f>'LOTE VII_VIII - Pintura'!G25*20%</f>
        <v>0</v>
      </c>
      <c r="H25" s="159">
        <f>'LOTE VII_VIII - Pintura'!H25*20%</f>
        <v>6</v>
      </c>
      <c r="I25" s="159">
        <f>'LOTE VII_VIII - Pintura'!I25*20%</f>
        <v>0</v>
      </c>
      <c r="J25" s="159">
        <f t="shared" si="0"/>
        <v>26</v>
      </c>
      <c r="K25" s="123">
        <v>16</v>
      </c>
      <c r="L25" s="124">
        <f>TRUNC(K25+K25*$L$5,2)</f>
        <v>19.68</v>
      </c>
      <c r="M25" s="125">
        <f t="shared" si="1"/>
        <v>511.68</v>
      </c>
      <c r="O25" s="126">
        <f t="shared" si="2"/>
        <v>196.8</v>
      </c>
      <c r="P25" s="126">
        <f t="shared" si="3"/>
        <v>196.8</v>
      </c>
      <c r="Q25" s="126">
        <f t="shared" si="4"/>
        <v>0</v>
      </c>
      <c r="R25" s="126">
        <f t="shared" si="5"/>
        <v>118.08</v>
      </c>
      <c r="S25" s="126">
        <f t="shared" si="6"/>
        <v>0</v>
      </c>
      <c r="T25" s="135">
        <f t="shared" si="7"/>
        <v>511.68</v>
      </c>
    </row>
    <row r="26" s="209" customFormat="1" ht="47.25" spans="2:20">
      <c r="B26" s="152">
        <v>19</v>
      </c>
      <c r="C26" s="155" t="s">
        <v>316</v>
      </c>
      <c r="D26" s="153" t="s">
        <v>50</v>
      </c>
      <c r="E26" s="159">
        <f>'LOTE VII_VIII - Pintura'!E26*20%</f>
        <v>10</v>
      </c>
      <c r="F26" s="159">
        <f>'LOTE VII_VIII - Pintura'!F26*20%</f>
        <v>10</v>
      </c>
      <c r="G26" s="159">
        <f>'LOTE VII_VIII - Pintura'!G26*20%</f>
        <v>0</v>
      </c>
      <c r="H26" s="159">
        <f>'LOTE VII_VIII - Pintura'!H26*20%</f>
        <v>6</v>
      </c>
      <c r="I26" s="159">
        <f>'LOTE VII_VIII - Pintura'!I26*20%</f>
        <v>0</v>
      </c>
      <c r="J26" s="159">
        <f t="shared" si="0"/>
        <v>26</v>
      </c>
      <c r="K26" s="123">
        <v>39.4</v>
      </c>
      <c r="L26" s="124">
        <f>TRUNC(K26+K26*$L$5,2)</f>
        <v>48.46</v>
      </c>
      <c r="M26" s="125">
        <f t="shared" si="1"/>
        <v>1259.96</v>
      </c>
      <c r="O26" s="126">
        <f t="shared" si="2"/>
        <v>484.6</v>
      </c>
      <c r="P26" s="126">
        <f t="shared" si="3"/>
        <v>484.6</v>
      </c>
      <c r="Q26" s="126">
        <f t="shared" si="4"/>
        <v>0</v>
      </c>
      <c r="R26" s="126">
        <f t="shared" si="5"/>
        <v>290.76</v>
      </c>
      <c r="S26" s="126">
        <f t="shared" si="6"/>
        <v>0</v>
      </c>
      <c r="T26" s="135">
        <f t="shared" si="7"/>
        <v>1259.96</v>
      </c>
    </row>
    <row r="27" s="209" customFormat="1" ht="31.5" spans="2:20">
      <c r="B27" s="152">
        <v>20</v>
      </c>
      <c r="C27" s="155" t="s">
        <v>317</v>
      </c>
      <c r="D27" s="153" t="s">
        <v>50</v>
      </c>
      <c r="E27" s="159">
        <f>'LOTE VII_VIII - Pintura'!E27*20%</f>
        <v>16</v>
      </c>
      <c r="F27" s="159">
        <f>'LOTE VII_VIII - Pintura'!F27*20%</f>
        <v>10</v>
      </c>
      <c r="G27" s="159">
        <f>'LOTE VII_VIII - Pintura'!G27*20%</f>
        <v>0</v>
      </c>
      <c r="H27" s="159">
        <f>'LOTE VII_VIII - Pintura'!H27*20%</f>
        <v>6</v>
      </c>
      <c r="I27" s="159">
        <f>'LOTE VII_VIII - Pintura'!I27*20%</f>
        <v>0</v>
      </c>
      <c r="J27" s="159">
        <f t="shared" si="0"/>
        <v>32</v>
      </c>
      <c r="K27" s="123">
        <v>54.1</v>
      </c>
      <c r="L27" s="124">
        <f>TRUNC(K27+K27*$L$5,2)</f>
        <v>66.55</v>
      </c>
      <c r="M27" s="125">
        <f t="shared" si="1"/>
        <v>2129.6</v>
      </c>
      <c r="O27" s="126">
        <f t="shared" si="2"/>
        <v>1064.8</v>
      </c>
      <c r="P27" s="126">
        <f t="shared" si="3"/>
        <v>665.5</v>
      </c>
      <c r="Q27" s="126">
        <f t="shared" si="4"/>
        <v>0</v>
      </c>
      <c r="R27" s="126">
        <f t="shared" si="5"/>
        <v>399.3</v>
      </c>
      <c r="S27" s="126">
        <f t="shared" si="6"/>
        <v>0</v>
      </c>
      <c r="T27" s="135">
        <f t="shared" si="7"/>
        <v>2129.6</v>
      </c>
    </row>
    <row r="28" s="209" customFormat="1" ht="15.75" spans="2:20">
      <c r="B28" s="152">
        <v>21</v>
      </c>
      <c r="C28" s="155" t="s">
        <v>318</v>
      </c>
      <c r="D28" s="153" t="s">
        <v>50</v>
      </c>
      <c r="E28" s="159">
        <f>'LOTE VII_VIII - Pintura'!E28*20%</f>
        <v>6</v>
      </c>
      <c r="F28" s="159">
        <f>'LOTE VII_VIII - Pintura'!F28*20%</f>
        <v>0</v>
      </c>
      <c r="G28" s="159">
        <f>'LOTE VII_VIII - Pintura'!G28*20%</f>
        <v>0</v>
      </c>
      <c r="H28" s="159">
        <f>'LOTE VII_VIII - Pintura'!H28*20%</f>
        <v>0</v>
      </c>
      <c r="I28" s="159">
        <f>'LOTE VII_VIII - Pintura'!I28*20%</f>
        <v>0</v>
      </c>
      <c r="J28" s="159">
        <f t="shared" si="0"/>
        <v>6</v>
      </c>
      <c r="K28" s="123">
        <v>3.04</v>
      </c>
      <c r="L28" s="124">
        <f>TRUNC(K28+K28*$L$5,2)</f>
        <v>3.73</v>
      </c>
      <c r="M28" s="125">
        <f t="shared" si="1"/>
        <v>22.38</v>
      </c>
      <c r="O28" s="126">
        <f t="shared" si="2"/>
        <v>22.38</v>
      </c>
      <c r="P28" s="126">
        <f t="shared" si="3"/>
        <v>0</v>
      </c>
      <c r="Q28" s="126">
        <f t="shared" si="4"/>
        <v>0</v>
      </c>
      <c r="R28" s="126">
        <f t="shared" si="5"/>
        <v>0</v>
      </c>
      <c r="S28" s="126">
        <f t="shared" si="6"/>
        <v>0</v>
      </c>
      <c r="T28" s="135">
        <f t="shared" si="7"/>
        <v>22.38</v>
      </c>
    </row>
    <row r="29" s="209" customFormat="1" ht="15.75" spans="2:20">
      <c r="B29" s="152">
        <v>22</v>
      </c>
      <c r="C29" s="155" t="s">
        <v>319</v>
      </c>
      <c r="D29" s="153" t="s">
        <v>50</v>
      </c>
      <c r="E29" s="159">
        <f>'LOTE VII_VIII - Pintura'!E29*20%</f>
        <v>40</v>
      </c>
      <c r="F29" s="159">
        <f>'LOTE VII_VIII - Pintura'!F29*20%</f>
        <v>10</v>
      </c>
      <c r="G29" s="159">
        <f>'LOTE VII_VIII - Pintura'!G29*20%</f>
        <v>0</v>
      </c>
      <c r="H29" s="159">
        <f>'LOTE VII_VIII - Pintura'!H29*20%</f>
        <v>6</v>
      </c>
      <c r="I29" s="159">
        <f>'LOTE VII_VIII - Pintura'!I29*20%</f>
        <v>0</v>
      </c>
      <c r="J29" s="159">
        <f t="shared" si="0"/>
        <v>56</v>
      </c>
      <c r="K29" s="123">
        <v>54</v>
      </c>
      <c r="L29" s="124">
        <f>TRUNC(K29+K29*$L$5,2)</f>
        <v>66.43</v>
      </c>
      <c r="M29" s="125">
        <f t="shared" si="1"/>
        <v>3720.08</v>
      </c>
      <c r="O29" s="126">
        <f t="shared" si="2"/>
        <v>2657.2</v>
      </c>
      <c r="P29" s="126">
        <f t="shared" si="3"/>
        <v>664.3</v>
      </c>
      <c r="Q29" s="126">
        <f t="shared" si="4"/>
        <v>0</v>
      </c>
      <c r="R29" s="126">
        <f t="shared" si="5"/>
        <v>398.58</v>
      </c>
      <c r="S29" s="126">
        <f t="shared" si="6"/>
        <v>0</v>
      </c>
      <c r="T29" s="135">
        <f t="shared" si="7"/>
        <v>3720.08</v>
      </c>
    </row>
    <row r="30" s="209" customFormat="1" ht="31.5" spans="2:20">
      <c r="B30" s="152">
        <v>23</v>
      </c>
      <c r="C30" s="155" t="s">
        <v>320</v>
      </c>
      <c r="D30" s="153" t="s">
        <v>50</v>
      </c>
      <c r="E30" s="159">
        <f>'LOTE VII_VIII - Pintura'!E30*20%</f>
        <v>40</v>
      </c>
      <c r="F30" s="159">
        <f>'LOTE VII_VIII - Pintura'!F30*20%</f>
        <v>16</v>
      </c>
      <c r="G30" s="159">
        <f>'LOTE VII_VIII - Pintura'!G30*20%</f>
        <v>0</v>
      </c>
      <c r="H30" s="159">
        <f>'LOTE VII_VIII - Pintura'!H30*20%</f>
        <v>10</v>
      </c>
      <c r="I30" s="159">
        <f>'LOTE VII_VIII - Pintura'!I30*20%</f>
        <v>0</v>
      </c>
      <c r="J30" s="159">
        <f t="shared" si="0"/>
        <v>66</v>
      </c>
      <c r="K30" s="123">
        <v>93.25</v>
      </c>
      <c r="L30" s="124">
        <f>TRUNC(K30+K30*$L$5,2)</f>
        <v>114.71</v>
      </c>
      <c r="M30" s="125">
        <f t="shared" si="1"/>
        <v>7570.86</v>
      </c>
      <c r="O30" s="126">
        <f t="shared" si="2"/>
        <v>4588.4</v>
      </c>
      <c r="P30" s="126">
        <f t="shared" si="3"/>
        <v>1835.36</v>
      </c>
      <c r="Q30" s="126">
        <f t="shared" si="4"/>
        <v>0</v>
      </c>
      <c r="R30" s="126">
        <f t="shared" si="5"/>
        <v>1147.1</v>
      </c>
      <c r="S30" s="126">
        <f t="shared" si="6"/>
        <v>0</v>
      </c>
      <c r="T30" s="135">
        <f t="shared" si="7"/>
        <v>7570.86</v>
      </c>
    </row>
    <row r="31" s="209" customFormat="1" ht="31.5" spans="2:20">
      <c r="B31" s="152">
        <v>24</v>
      </c>
      <c r="C31" s="155" t="s">
        <v>321</v>
      </c>
      <c r="D31" s="153" t="s">
        <v>50</v>
      </c>
      <c r="E31" s="159">
        <f>'LOTE VII_VIII - Pintura'!E31*20%</f>
        <v>80</v>
      </c>
      <c r="F31" s="159">
        <f>'LOTE VII_VIII - Pintura'!F31*20%</f>
        <v>16</v>
      </c>
      <c r="G31" s="159">
        <f>'LOTE VII_VIII - Pintura'!G31*20%</f>
        <v>0</v>
      </c>
      <c r="H31" s="159">
        <f>'LOTE VII_VIII - Pintura'!H31*20%</f>
        <v>10</v>
      </c>
      <c r="I31" s="159">
        <f>'LOTE VII_VIII - Pintura'!I31*20%</f>
        <v>0</v>
      </c>
      <c r="J31" s="159">
        <f t="shared" si="0"/>
        <v>106</v>
      </c>
      <c r="K31" s="123">
        <v>259</v>
      </c>
      <c r="L31" s="124">
        <f>TRUNC(K31+K31*$L$5,2)</f>
        <v>318.62</v>
      </c>
      <c r="M31" s="125">
        <f t="shared" si="1"/>
        <v>33773.72</v>
      </c>
      <c r="O31" s="126">
        <f t="shared" si="2"/>
        <v>25489.6</v>
      </c>
      <c r="P31" s="126">
        <f t="shared" si="3"/>
        <v>5097.92</v>
      </c>
      <c r="Q31" s="126">
        <f t="shared" si="4"/>
        <v>0</v>
      </c>
      <c r="R31" s="126">
        <f t="shared" si="5"/>
        <v>3186.2</v>
      </c>
      <c r="S31" s="126">
        <f t="shared" si="6"/>
        <v>0</v>
      </c>
      <c r="T31" s="135">
        <f t="shared" si="7"/>
        <v>33773.72</v>
      </c>
    </row>
    <row r="32" s="209" customFormat="1" ht="31.5" spans="2:20">
      <c r="B32" s="152">
        <v>25</v>
      </c>
      <c r="C32" s="155" t="s">
        <v>322</v>
      </c>
      <c r="D32" s="153" t="s">
        <v>50</v>
      </c>
      <c r="E32" s="159">
        <f>'LOTE VII_VIII - Pintura'!E32*20%</f>
        <v>16</v>
      </c>
      <c r="F32" s="159">
        <f>'LOTE VII_VIII - Pintura'!F32*20%</f>
        <v>3</v>
      </c>
      <c r="G32" s="159">
        <f>'LOTE VII_VIII - Pintura'!G32*20%</f>
        <v>0</v>
      </c>
      <c r="H32" s="159">
        <f>'LOTE VII_VIII - Pintura'!H32*20%</f>
        <v>3</v>
      </c>
      <c r="I32" s="159">
        <f>'LOTE VII_VIII - Pintura'!I32*20%</f>
        <v>30</v>
      </c>
      <c r="J32" s="159">
        <f t="shared" si="0"/>
        <v>52</v>
      </c>
      <c r="K32" s="123">
        <v>128</v>
      </c>
      <c r="L32" s="124">
        <f>TRUNC(K32+K32*$L$5,2)</f>
        <v>157.46</v>
      </c>
      <c r="M32" s="125">
        <f t="shared" si="1"/>
        <v>8187.92</v>
      </c>
      <c r="O32" s="126">
        <f t="shared" si="2"/>
        <v>2519.36</v>
      </c>
      <c r="P32" s="126">
        <f t="shared" si="3"/>
        <v>472.38</v>
      </c>
      <c r="Q32" s="126">
        <f t="shared" si="4"/>
        <v>0</v>
      </c>
      <c r="R32" s="126">
        <f t="shared" si="5"/>
        <v>472.38</v>
      </c>
      <c r="S32" s="126">
        <f t="shared" si="6"/>
        <v>4723.8</v>
      </c>
      <c r="T32" s="135">
        <f t="shared" si="7"/>
        <v>8187.92</v>
      </c>
    </row>
    <row r="33" s="209" customFormat="1" ht="15.75" spans="2:20">
      <c r="B33" s="152">
        <v>26</v>
      </c>
      <c r="C33" s="155" t="s">
        <v>323</v>
      </c>
      <c r="D33" s="153" t="s">
        <v>50</v>
      </c>
      <c r="E33" s="159">
        <f>'LOTE VII_VIII - Pintura'!E33*20%</f>
        <v>20</v>
      </c>
      <c r="F33" s="159">
        <f>'LOTE VII_VIII - Pintura'!F33*20%</f>
        <v>10</v>
      </c>
      <c r="G33" s="159">
        <f>'LOTE VII_VIII - Pintura'!G33*20%</f>
        <v>0</v>
      </c>
      <c r="H33" s="159">
        <f>'LOTE VII_VIII - Pintura'!H33*20%</f>
        <v>10</v>
      </c>
      <c r="I33" s="159">
        <f>'LOTE VII_VIII - Pintura'!I33*20%</f>
        <v>0</v>
      </c>
      <c r="J33" s="159">
        <f t="shared" si="0"/>
        <v>40</v>
      </c>
      <c r="K33" s="123">
        <v>295.56</v>
      </c>
      <c r="L33" s="124">
        <f>TRUNC(K33+K33*$L$5,2)</f>
        <v>363.59</v>
      </c>
      <c r="M33" s="125">
        <f t="shared" si="1"/>
        <v>14543.6</v>
      </c>
      <c r="O33" s="126">
        <f t="shared" si="2"/>
        <v>7271.8</v>
      </c>
      <c r="P33" s="126">
        <f t="shared" si="3"/>
        <v>3635.9</v>
      </c>
      <c r="Q33" s="126">
        <f t="shared" si="4"/>
        <v>0</v>
      </c>
      <c r="R33" s="126">
        <f t="shared" si="5"/>
        <v>3635.9</v>
      </c>
      <c r="S33" s="126">
        <f t="shared" si="6"/>
        <v>0</v>
      </c>
      <c r="T33" s="135">
        <f t="shared" si="7"/>
        <v>14543.6</v>
      </c>
    </row>
    <row r="34" s="209" customFormat="1" ht="15.75" spans="2:20">
      <c r="B34" s="152">
        <v>27</v>
      </c>
      <c r="C34" s="155" t="s">
        <v>324</v>
      </c>
      <c r="D34" s="153" t="s">
        <v>50</v>
      </c>
      <c r="E34" s="159">
        <f>'LOTE VII_VIII - Pintura'!E34*20%</f>
        <v>20</v>
      </c>
      <c r="F34" s="159">
        <f>'LOTE VII_VIII - Pintura'!F34*20%</f>
        <v>10</v>
      </c>
      <c r="G34" s="159">
        <f>'LOTE VII_VIII - Pintura'!G34*20%</f>
        <v>0</v>
      </c>
      <c r="H34" s="159">
        <f>'LOTE VII_VIII - Pintura'!H34*20%</f>
        <v>10</v>
      </c>
      <c r="I34" s="159">
        <f>'LOTE VII_VIII - Pintura'!I34*20%</f>
        <v>0</v>
      </c>
      <c r="J34" s="159">
        <f t="shared" si="0"/>
        <v>40</v>
      </c>
      <c r="K34" s="123">
        <v>75.17</v>
      </c>
      <c r="L34" s="124">
        <f>TRUNC(K34+K34*$L$5,2)</f>
        <v>92.47</v>
      </c>
      <c r="M34" s="125">
        <f t="shared" si="1"/>
        <v>3698.8</v>
      </c>
      <c r="O34" s="126">
        <f t="shared" si="2"/>
        <v>1849.4</v>
      </c>
      <c r="P34" s="126">
        <f t="shared" si="3"/>
        <v>924.7</v>
      </c>
      <c r="Q34" s="126">
        <f t="shared" si="4"/>
        <v>0</v>
      </c>
      <c r="R34" s="126">
        <f t="shared" si="5"/>
        <v>924.7</v>
      </c>
      <c r="S34" s="126">
        <f t="shared" si="6"/>
        <v>0</v>
      </c>
      <c r="T34" s="135">
        <f t="shared" si="7"/>
        <v>3698.8</v>
      </c>
    </row>
    <row r="35" s="209" customFormat="1" ht="15.75" spans="2:20">
      <c r="B35" s="152">
        <v>28</v>
      </c>
      <c r="C35" s="155" t="s">
        <v>325</v>
      </c>
      <c r="D35" s="153" t="s">
        <v>50</v>
      </c>
      <c r="E35" s="159">
        <f>'LOTE VII_VIII - Pintura'!E35*20%</f>
        <v>100</v>
      </c>
      <c r="F35" s="159">
        <f>'LOTE VII_VIII - Pintura'!F35*20%</f>
        <v>20</v>
      </c>
      <c r="G35" s="159">
        <f>'LOTE VII_VIII - Pintura'!G35*20%</f>
        <v>0</v>
      </c>
      <c r="H35" s="159">
        <f>'LOTE VII_VIII - Pintura'!H35*20%</f>
        <v>16</v>
      </c>
      <c r="I35" s="159">
        <f>'LOTE VII_VIII - Pintura'!I35*20%</f>
        <v>0</v>
      </c>
      <c r="J35" s="159">
        <f t="shared" si="0"/>
        <v>136</v>
      </c>
      <c r="K35" s="123">
        <v>42.9</v>
      </c>
      <c r="L35" s="124">
        <f>TRUNC(K35+K35*$L$5,2)</f>
        <v>52.77</v>
      </c>
      <c r="M35" s="125">
        <f t="shared" si="1"/>
        <v>7176.72</v>
      </c>
      <c r="O35" s="126">
        <f t="shared" si="2"/>
        <v>5277</v>
      </c>
      <c r="P35" s="126">
        <f t="shared" si="3"/>
        <v>1055.4</v>
      </c>
      <c r="Q35" s="126">
        <f t="shared" si="4"/>
        <v>0</v>
      </c>
      <c r="R35" s="126">
        <f t="shared" si="5"/>
        <v>844.32</v>
      </c>
      <c r="S35" s="126">
        <f t="shared" si="6"/>
        <v>0</v>
      </c>
      <c r="T35" s="135">
        <f t="shared" si="7"/>
        <v>7176.72</v>
      </c>
    </row>
    <row r="36" s="209" customFormat="1" ht="31.5" spans="2:20">
      <c r="B36" s="152">
        <v>29</v>
      </c>
      <c r="C36" s="155" t="s">
        <v>326</v>
      </c>
      <c r="D36" s="153" t="s">
        <v>50</v>
      </c>
      <c r="E36" s="159">
        <f>'LOTE VII_VIII - Pintura'!E36*20%</f>
        <v>40</v>
      </c>
      <c r="F36" s="159">
        <f>'LOTE VII_VIII - Pintura'!F36*20%</f>
        <v>10</v>
      </c>
      <c r="G36" s="159">
        <f>'LOTE VII_VIII - Pintura'!G36*20%</f>
        <v>0</v>
      </c>
      <c r="H36" s="159">
        <f>'LOTE VII_VIII - Pintura'!H36*20%</f>
        <v>6</v>
      </c>
      <c r="I36" s="159">
        <f>'LOTE VII_VIII - Pintura'!I36*20%</f>
        <v>0</v>
      </c>
      <c r="J36" s="159">
        <f t="shared" si="0"/>
        <v>56</v>
      </c>
      <c r="K36" s="123">
        <v>47.59</v>
      </c>
      <c r="L36" s="124">
        <f>TRUNC(K36+K36*$L$5,2)</f>
        <v>58.54</v>
      </c>
      <c r="M36" s="125">
        <f t="shared" si="1"/>
        <v>3278.24</v>
      </c>
      <c r="O36" s="126">
        <f t="shared" si="2"/>
        <v>2341.6</v>
      </c>
      <c r="P36" s="126">
        <f t="shared" si="3"/>
        <v>585.4</v>
      </c>
      <c r="Q36" s="126">
        <f t="shared" si="4"/>
        <v>0</v>
      </c>
      <c r="R36" s="126">
        <f t="shared" si="5"/>
        <v>351.24</v>
      </c>
      <c r="S36" s="126">
        <f t="shared" si="6"/>
        <v>0</v>
      </c>
      <c r="T36" s="135">
        <f t="shared" si="7"/>
        <v>3278.24</v>
      </c>
    </row>
    <row r="37" s="209" customFormat="1" ht="63" spans="2:20">
      <c r="B37" s="152">
        <v>30</v>
      </c>
      <c r="C37" s="155" t="s">
        <v>327</v>
      </c>
      <c r="D37" s="153" t="s">
        <v>50</v>
      </c>
      <c r="E37" s="159">
        <f>'LOTE VII_VIII - Pintura'!E37*20%</f>
        <v>30</v>
      </c>
      <c r="F37" s="159">
        <f>'LOTE VII_VIII - Pintura'!F37*20%</f>
        <v>16</v>
      </c>
      <c r="G37" s="159">
        <f>'LOTE VII_VIII - Pintura'!G37*20%</f>
        <v>0</v>
      </c>
      <c r="H37" s="159">
        <f>'LOTE VII_VIII - Pintura'!H37*20%</f>
        <v>10</v>
      </c>
      <c r="I37" s="159">
        <f>'LOTE VII_VIII - Pintura'!I37*20%</f>
        <v>0</v>
      </c>
      <c r="J37" s="159">
        <f t="shared" si="0"/>
        <v>56</v>
      </c>
      <c r="K37" s="123">
        <v>58</v>
      </c>
      <c r="L37" s="124">
        <f>TRUNC(K37+K37*$L$5,2)</f>
        <v>71.35</v>
      </c>
      <c r="M37" s="125">
        <f t="shared" si="1"/>
        <v>3995.6</v>
      </c>
      <c r="O37" s="126">
        <f t="shared" si="2"/>
        <v>2140.5</v>
      </c>
      <c r="P37" s="126">
        <f t="shared" si="3"/>
        <v>1141.6</v>
      </c>
      <c r="Q37" s="126">
        <f t="shared" si="4"/>
        <v>0</v>
      </c>
      <c r="R37" s="126">
        <f t="shared" si="5"/>
        <v>713.5</v>
      </c>
      <c r="S37" s="126">
        <f t="shared" si="6"/>
        <v>0</v>
      </c>
      <c r="T37" s="135">
        <f t="shared" si="7"/>
        <v>3995.6</v>
      </c>
    </row>
    <row r="38" s="209" customFormat="1" ht="27.75" customHeight="1" spans="2:20">
      <c r="B38" s="191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9"/>
      <c r="M38" s="208">
        <f t="shared" ref="M38:T38" si="8">SUM(M8:M37)</f>
        <v>111867.88</v>
      </c>
      <c r="O38" s="217">
        <f t="shared" si="8"/>
        <v>69477.94</v>
      </c>
      <c r="P38" s="217">
        <f t="shared" si="8"/>
        <v>21756.67</v>
      </c>
      <c r="Q38" s="217">
        <f t="shared" si="8"/>
        <v>0</v>
      </c>
      <c r="R38" s="217">
        <f t="shared" si="8"/>
        <v>15909.47</v>
      </c>
      <c r="S38" s="217">
        <f t="shared" si="8"/>
        <v>4723.8</v>
      </c>
      <c r="T38" s="217">
        <f t="shared" si="8"/>
        <v>111867.88</v>
      </c>
    </row>
    <row r="40" customHeight="1" spans="13:13">
      <c r="M40" s="210">
        <f>M38+LOTVII_PRINCIPAL!M38</f>
        <v>559339.4</v>
      </c>
    </row>
  </sheetData>
  <mergeCells count="13">
    <mergeCell ref="B3:M3"/>
    <mergeCell ref="B4:M4"/>
    <mergeCell ref="B5:J5"/>
    <mergeCell ref="L5:M5"/>
    <mergeCell ref="E6:J6"/>
    <mergeCell ref="B38:L38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.751388888888889" right="0.751388888888889" top="1" bottom="1" header="0.5" footer="0.5"/>
  <pageSetup paperSize="9" scale="45" orientation="portrait" horizontalDpi="600"/>
  <headerFooter/>
  <colBreaks count="1" manualBreakCount="1">
    <brk id="13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4"/>
  <sheetViews>
    <sheetView view="pageBreakPreview" zoomScale="77" zoomScaleNormal="100" workbookViewId="0">
      <selection activeCell="A3" sqref="A3:L3"/>
    </sheetView>
  </sheetViews>
  <sheetFormatPr defaultColWidth="9.14285714285714" defaultRowHeight="12.75"/>
  <cols>
    <col min="1" max="1" width="9.14285714285714" style="181"/>
    <col min="2" max="2" width="66.8571428571429" style="180" customWidth="1"/>
    <col min="3" max="3" width="9.14285714285714" style="180" customWidth="1"/>
    <col min="4" max="4" width="21.2857142857143" style="180" customWidth="1"/>
    <col min="5" max="5" width="10" style="180" customWidth="1"/>
    <col min="6" max="6" width="13" style="180" customWidth="1"/>
    <col min="7" max="7" width="8.85714285714286" style="180" customWidth="1"/>
    <col min="8" max="8" width="12.5714285714286" style="180" customWidth="1"/>
    <col min="9" max="9" width="11.1428571428571" style="181" customWidth="1"/>
    <col min="10" max="10" width="17.1428571428571" style="202" customWidth="1"/>
    <col min="11" max="11" width="14.5714285714286" style="202" customWidth="1"/>
    <col min="12" max="12" width="17.8571428571429" style="203" customWidth="1"/>
    <col min="13" max="13" width="8.14285714285714" style="180" customWidth="1"/>
    <col min="14" max="14" width="21" style="180" customWidth="1"/>
    <col min="15" max="15" width="15.1428571428571" style="180" customWidth="1"/>
    <col min="16" max="16" width="18.8571428571429" style="180" customWidth="1"/>
    <col min="17" max="17" width="17.5714285714286" style="180" customWidth="1"/>
    <col min="18" max="18" width="15.1428571428571" style="180" customWidth="1"/>
    <col min="19" max="19" width="20.1428571428571" style="180" customWidth="1"/>
    <col min="20" max="16384" width="9.14285714285714" style="180"/>
  </cols>
  <sheetData>
    <row r="1" ht="33.95" customHeight="1" spans="1:12">
      <c r="A1" s="182" t="s">
        <v>230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205"/>
    </row>
    <row r="2" ht="33.95" customHeight="1" spans="1:12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206"/>
    </row>
    <row r="3" ht="33.95" customHeight="1" spans="1:12">
      <c r="A3" s="186" t="s">
        <v>330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07"/>
    </row>
    <row r="4" s="136" customFormat="1" ht="66.95" customHeight="1" spans="1:12">
      <c r="A4" s="187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</row>
    <row r="5" s="136" customFormat="1" ht="29.2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23.25" customHeight="1" spans="1:12">
      <c r="A6" s="88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19" t="s">
        <v>7</v>
      </c>
    </row>
    <row r="7" s="136" customFormat="1" ht="48" spans="1:19">
      <c r="A7" s="88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19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79" customFormat="1" ht="20.25" customHeight="1" spans="1:19">
      <c r="A8" s="152">
        <v>1</v>
      </c>
      <c r="B8" s="189" t="s">
        <v>331</v>
      </c>
      <c r="C8" s="91" t="s">
        <v>50</v>
      </c>
      <c r="D8" s="188">
        <v>5</v>
      </c>
      <c r="E8" s="188">
        <v>0</v>
      </c>
      <c r="F8" s="188">
        <v>0</v>
      </c>
      <c r="G8" s="188">
        <v>0</v>
      </c>
      <c r="H8" s="188">
        <v>0</v>
      </c>
      <c r="I8" s="197">
        <f>D8+CY8+E8+F8+G8+H8</f>
        <v>5</v>
      </c>
      <c r="J8" s="198">
        <v>29.12</v>
      </c>
      <c r="K8" s="124">
        <f>TRUNC(J8+J8*$K$5,2)</f>
        <v>35.82</v>
      </c>
      <c r="L8" s="125">
        <f>I8*K8</f>
        <v>179.1</v>
      </c>
      <c r="N8" s="126">
        <f>K8*D8</f>
        <v>179.1</v>
      </c>
      <c r="O8" s="126">
        <f>K8*E8</f>
        <v>0</v>
      </c>
      <c r="P8" s="126">
        <f>K8*F8</f>
        <v>0</v>
      </c>
      <c r="Q8" s="126">
        <f>K8*G8</f>
        <v>0</v>
      </c>
      <c r="R8" s="126">
        <f>K8*H8</f>
        <v>0</v>
      </c>
      <c r="S8" s="135">
        <f>SUM(N8:R8)</f>
        <v>179.1</v>
      </c>
    </row>
    <row r="9" s="179" customFormat="1" ht="31.5" spans="1:19">
      <c r="A9" s="152">
        <v>2</v>
      </c>
      <c r="B9" s="189" t="s">
        <v>332</v>
      </c>
      <c r="C9" s="91" t="s">
        <v>50</v>
      </c>
      <c r="D9" s="188">
        <v>5</v>
      </c>
      <c r="E9" s="188">
        <v>0</v>
      </c>
      <c r="F9" s="188">
        <v>0</v>
      </c>
      <c r="G9" s="188">
        <v>0</v>
      </c>
      <c r="H9" s="188">
        <v>0</v>
      </c>
      <c r="I9" s="197">
        <f t="shared" ref="I9:I40" si="0">D9+CY9+E9+F9+G9+H9</f>
        <v>5</v>
      </c>
      <c r="J9" s="198">
        <v>22.49</v>
      </c>
      <c r="K9" s="124">
        <f t="shared" ref="K9:K63" si="1">TRUNC(J9+J9*$K$5,2)</f>
        <v>27.66</v>
      </c>
      <c r="L9" s="125">
        <f t="shared" ref="L9:L63" si="2">I9*K9</f>
        <v>138.3</v>
      </c>
      <c r="N9" s="126">
        <f t="shared" ref="N9:N63" si="3">K9*D9</f>
        <v>138.3</v>
      </c>
      <c r="O9" s="126">
        <f t="shared" ref="O9:O63" si="4">K9*E9</f>
        <v>0</v>
      </c>
      <c r="P9" s="126">
        <f t="shared" ref="P9:P63" si="5">K9*F9</f>
        <v>0</v>
      </c>
      <c r="Q9" s="126">
        <f t="shared" ref="Q9:Q63" si="6">K9*G9</f>
        <v>0</v>
      </c>
      <c r="R9" s="126">
        <f t="shared" ref="R9:R63" si="7">K9*H9</f>
        <v>0</v>
      </c>
      <c r="S9" s="135">
        <f t="shared" ref="S9:S63" si="8">SUM(N9:R9)</f>
        <v>138.3</v>
      </c>
    </row>
    <row r="10" s="179" customFormat="1" ht="31.5" spans="1:19">
      <c r="A10" s="152">
        <v>3</v>
      </c>
      <c r="B10" s="189" t="s">
        <v>333</v>
      </c>
      <c r="C10" s="91" t="s">
        <v>50</v>
      </c>
      <c r="D10" s="91">
        <v>5</v>
      </c>
      <c r="E10" s="188">
        <v>0</v>
      </c>
      <c r="F10" s="188">
        <v>0</v>
      </c>
      <c r="G10" s="188">
        <v>0</v>
      </c>
      <c r="H10" s="188">
        <v>0</v>
      </c>
      <c r="I10" s="197">
        <f t="shared" si="0"/>
        <v>5</v>
      </c>
      <c r="J10" s="198">
        <v>32.44</v>
      </c>
      <c r="K10" s="124">
        <f t="shared" si="1"/>
        <v>39.9</v>
      </c>
      <c r="L10" s="125">
        <f t="shared" si="2"/>
        <v>199.5</v>
      </c>
      <c r="N10" s="126">
        <f t="shared" si="3"/>
        <v>199.5</v>
      </c>
      <c r="O10" s="126">
        <f t="shared" si="4"/>
        <v>0</v>
      </c>
      <c r="P10" s="126">
        <f t="shared" si="5"/>
        <v>0</v>
      </c>
      <c r="Q10" s="126">
        <f t="shared" si="6"/>
        <v>0</v>
      </c>
      <c r="R10" s="126">
        <f t="shared" si="7"/>
        <v>0</v>
      </c>
      <c r="S10" s="135">
        <f t="shared" si="8"/>
        <v>199.5</v>
      </c>
    </row>
    <row r="11" s="179" customFormat="1" ht="15.75" spans="1:19">
      <c r="A11" s="152">
        <v>4</v>
      </c>
      <c r="B11" s="189" t="s">
        <v>334</v>
      </c>
      <c r="C11" s="91" t="s">
        <v>50</v>
      </c>
      <c r="D11" s="188">
        <v>5</v>
      </c>
      <c r="E11" s="188">
        <v>0</v>
      </c>
      <c r="F11" s="188">
        <v>0</v>
      </c>
      <c r="G11" s="188">
        <v>0</v>
      </c>
      <c r="H11" s="188">
        <v>0</v>
      </c>
      <c r="I11" s="197">
        <f t="shared" si="0"/>
        <v>5</v>
      </c>
      <c r="J11" s="198">
        <v>25.81</v>
      </c>
      <c r="K11" s="124">
        <f t="shared" si="1"/>
        <v>31.75</v>
      </c>
      <c r="L11" s="125">
        <f t="shared" si="2"/>
        <v>158.75</v>
      </c>
      <c r="N11" s="126">
        <f t="shared" si="3"/>
        <v>158.75</v>
      </c>
      <c r="O11" s="126">
        <f t="shared" si="4"/>
        <v>0</v>
      </c>
      <c r="P11" s="126">
        <f t="shared" si="5"/>
        <v>0</v>
      </c>
      <c r="Q11" s="126">
        <f t="shared" si="6"/>
        <v>0</v>
      </c>
      <c r="R11" s="126">
        <f t="shared" si="7"/>
        <v>0</v>
      </c>
      <c r="S11" s="135">
        <f t="shared" si="8"/>
        <v>158.75</v>
      </c>
    </row>
    <row r="12" s="179" customFormat="1" ht="47.25" spans="1:19">
      <c r="A12" s="152">
        <v>5</v>
      </c>
      <c r="B12" s="204" t="s">
        <v>335</v>
      </c>
      <c r="C12" s="91" t="s">
        <v>50</v>
      </c>
      <c r="D12" s="188">
        <v>10</v>
      </c>
      <c r="E12" s="188">
        <v>0</v>
      </c>
      <c r="F12" s="188">
        <v>0</v>
      </c>
      <c r="G12" s="188">
        <v>0</v>
      </c>
      <c r="H12" s="188">
        <v>0</v>
      </c>
      <c r="I12" s="197">
        <f t="shared" si="0"/>
        <v>10</v>
      </c>
      <c r="J12" s="198">
        <v>13</v>
      </c>
      <c r="K12" s="124">
        <f t="shared" si="1"/>
        <v>15.99</v>
      </c>
      <c r="L12" s="125">
        <f t="shared" si="2"/>
        <v>159.9</v>
      </c>
      <c r="N12" s="126">
        <f t="shared" si="3"/>
        <v>159.9</v>
      </c>
      <c r="O12" s="126">
        <f t="shared" si="4"/>
        <v>0</v>
      </c>
      <c r="P12" s="126">
        <f t="shared" si="5"/>
        <v>0</v>
      </c>
      <c r="Q12" s="126">
        <f t="shared" si="6"/>
        <v>0</v>
      </c>
      <c r="R12" s="126">
        <f t="shared" si="7"/>
        <v>0</v>
      </c>
      <c r="S12" s="135">
        <f t="shared" si="8"/>
        <v>159.9</v>
      </c>
    </row>
    <row r="13" s="179" customFormat="1" ht="15.75" spans="1:19">
      <c r="A13" s="152">
        <v>6</v>
      </c>
      <c r="B13" s="189" t="s">
        <v>336</v>
      </c>
      <c r="C13" s="91" t="s">
        <v>50</v>
      </c>
      <c r="D13" s="188">
        <v>40</v>
      </c>
      <c r="E13" s="188">
        <v>0</v>
      </c>
      <c r="F13" s="188">
        <v>0</v>
      </c>
      <c r="G13" s="188">
        <v>0</v>
      </c>
      <c r="H13" s="188">
        <v>0</v>
      </c>
      <c r="I13" s="197">
        <f t="shared" si="0"/>
        <v>40</v>
      </c>
      <c r="J13" s="198">
        <v>4.8</v>
      </c>
      <c r="K13" s="124">
        <f t="shared" si="1"/>
        <v>5.9</v>
      </c>
      <c r="L13" s="125">
        <f t="shared" si="2"/>
        <v>236</v>
      </c>
      <c r="N13" s="126">
        <f t="shared" si="3"/>
        <v>236</v>
      </c>
      <c r="O13" s="126">
        <f t="shared" si="4"/>
        <v>0</v>
      </c>
      <c r="P13" s="126">
        <f t="shared" si="5"/>
        <v>0</v>
      </c>
      <c r="Q13" s="126">
        <f t="shared" si="6"/>
        <v>0</v>
      </c>
      <c r="R13" s="126">
        <f t="shared" si="7"/>
        <v>0</v>
      </c>
      <c r="S13" s="135">
        <f t="shared" si="8"/>
        <v>236</v>
      </c>
    </row>
    <row r="14" s="179" customFormat="1" ht="15.75" spans="1:19">
      <c r="A14" s="152">
        <v>7</v>
      </c>
      <c r="B14" s="189" t="s">
        <v>337</v>
      </c>
      <c r="C14" s="91" t="s">
        <v>50</v>
      </c>
      <c r="D14" s="188">
        <v>40</v>
      </c>
      <c r="E14" s="188">
        <v>0</v>
      </c>
      <c r="F14" s="188">
        <v>0</v>
      </c>
      <c r="G14" s="188">
        <v>0</v>
      </c>
      <c r="H14" s="188">
        <v>0</v>
      </c>
      <c r="I14" s="197">
        <f t="shared" si="0"/>
        <v>40</v>
      </c>
      <c r="J14" s="198">
        <v>4.4</v>
      </c>
      <c r="K14" s="124">
        <f t="shared" si="1"/>
        <v>5.41</v>
      </c>
      <c r="L14" s="125">
        <f t="shared" si="2"/>
        <v>216.4</v>
      </c>
      <c r="N14" s="126">
        <f t="shared" si="3"/>
        <v>216.4</v>
      </c>
      <c r="O14" s="126">
        <f t="shared" si="4"/>
        <v>0</v>
      </c>
      <c r="P14" s="126">
        <f t="shared" si="5"/>
        <v>0</v>
      </c>
      <c r="Q14" s="126">
        <f t="shared" si="6"/>
        <v>0</v>
      </c>
      <c r="R14" s="126">
        <f t="shared" si="7"/>
        <v>0</v>
      </c>
      <c r="S14" s="135">
        <f t="shared" si="8"/>
        <v>216.4</v>
      </c>
    </row>
    <row r="15" s="179" customFormat="1" ht="110.25" spans="1:19">
      <c r="A15" s="152">
        <v>8</v>
      </c>
      <c r="B15" s="189" t="s">
        <v>338</v>
      </c>
      <c r="C15" s="91" t="s">
        <v>50</v>
      </c>
      <c r="D15" s="188">
        <v>10</v>
      </c>
      <c r="E15" s="188">
        <v>0</v>
      </c>
      <c r="F15" s="188">
        <v>50</v>
      </c>
      <c r="G15" s="188">
        <v>0</v>
      </c>
      <c r="H15" s="188">
        <v>3</v>
      </c>
      <c r="I15" s="197">
        <f t="shared" si="0"/>
        <v>63</v>
      </c>
      <c r="J15" s="198">
        <v>153</v>
      </c>
      <c r="K15" s="124">
        <f t="shared" si="1"/>
        <v>188.22</v>
      </c>
      <c r="L15" s="125">
        <f t="shared" si="2"/>
        <v>11857.86</v>
      </c>
      <c r="N15" s="126">
        <f t="shared" si="3"/>
        <v>1882.2</v>
      </c>
      <c r="O15" s="126">
        <f t="shared" si="4"/>
        <v>0</v>
      </c>
      <c r="P15" s="126">
        <f t="shared" si="5"/>
        <v>9411</v>
      </c>
      <c r="Q15" s="126">
        <f t="shared" si="6"/>
        <v>0</v>
      </c>
      <c r="R15" s="126">
        <f t="shared" si="7"/>
        <v>564.66</v>
      </c>
      <c r="S15" s="135">
        <f t="shared" si="8"/>
        <v>11857.86</v>
      </c>
    </row>
    <row r="16" s="179" customFormat="1" ht="15.75" spans="1:19">
      <c r="A16" s="152">
        <v>9</v>
      </c>
      <c r="B16" s="156" t="s">
        <v>339</v>
      </c>
      <c r="C16" s="91" t="s">
        <v>50</v>
      </c>
      <c r="D16" s="152">
        <v>3</v>
      </c>
      <c r="E16" s="188">
        <v>0</v>
      </c>
      <c r="F16" s="188">
        <v>0</v>
      </c>
      <c r="G16" s="188">
        <v>0</v>
      </c>
      <c r="H16" s="152">
        <v>3</v>
      </c>
      <c r="I16" s="197">
        <f t="shared" si="0"/>
        <v>6</v>
      </c>
      <c r="J16" s="198">
        <v>24.75</v>
      </c>
      <c r="K16" s="124">
        <f t="shared" si="1"/>
        <v>30.44</v>
      </c>
      <c r="L16" s="125">
        <f t="shared" si="2"/>
        <v>182.64</v>
      </c>
      <c r="N16" s="126">
        <f t="shared" si="3"/>
        <v>91.32</v>
      </c>
      <c r="O16" s="126">
        <f t="shared" si="4"/>
        <v>0</v>
      </c>
      <c r="P16" s="126">
        <f t="shared" si="5"/>
        <v>0</v>
      </c>
      <c r="Q16" s="126">
        <f t="shared" si="6"/>
        <v>0</v>
      </c>
      <c r="R16" s="126">
        <f t="shared" si="7"/>
        <v>91.32</v>
      </c>
      <c r="S16" s="135">
        <f t="shared" si="8"/>
        <v>182.64</v>
      </c>
    </row>
    <row r="17" s="179" customFormat="1" ht="31.5" spans="1:19">
      <c r="A17" s="152">
        <v>10</v>
      </c>
      <c r="B17" s="189" t="s">
        <v>340</v>
      </c>
      <c r="C17" s="91" t="s">
        <v>50</v>
      </c>
      <c r="D17" s="188">
        <v>5</v>
      </c>
      <c r="E17" s="188">
        <v>0</v>
      </c>
      <c r="F17" s="188">
        <v>0</v>
      </c>
      <c r="G17" s="188">
        <v>0</v>
      </c>
      <c r="H17" s="188">
        <v>0</v>
      </c>
      <c r="I17" s="197">
        <f t="shared" si="0"/>
        <v>5</v>
      </c>
      <c r="J17" s="198">
        <v>41.29</v>
      </c>
      <c r="K17" s="124">
        <f t="shared" si="1"/>
        <v>50.79</v>
      </c>
      <c r="L17" s="125">
        <f t="shared" si="2"/>
        <v>253.95</v>
      </c>
      <c r="N17" s="126">
        <f t="shared" si="3"/>
        <v>253.95</v>
      </c>
      <c r="O17" s="126">
        <f t="shared" si="4"/>
        <v>0</v>
      </c>
      <c r="P17" s="126">
        <f t="shared" si="5"/>
        <v>0</v>
      </c>
      <c r="Q17" s="126">
        <f t="shared" si="6"/>
        <v>0</v>
      </c>
      <c r="R17" s="126">
        <f t="shared" si="7"/>
        <v>0</v>
      </c>
      <c r="S17" s="135">
        <f t="shared" si="8"/>
        <v>253.95</v>
      </c>
    </row>
    <row r="18" s="179" customFormat="1" ht="15.75" spans="1:19">
      <c r="A18" s="152">
        <v>11</v>
      </c>
      <c r="B18" s="189" t="s">
        <v>341</v>
      </c>
      <c r="C18" s="91" t="s">
        <v>50</v>
      </c>
      <c r="D18" s="188">
        <v>5</v>
      </c>
      <c r="E18" s="188">
        <v>0</v>
      </c>
      <c r="F18" s="188">
        <v>0</v>
      </c>
      <c r="G18" s="188">
        <v>0</v>
      </c>
      <c r="H18" s="188">
        <v>0</v>
      </c>
      <c r="I18" s="197">
        <f t="shared" si="0"/>
        <v>5</v>
      </c>
      <c r="J18" s="198">
        <v>23.9</v>
      </c>
      <c r="K18" s="124">
        <f t="shared" si="1"/>
        <v>29.4</v>
      </c>
      <c r="L18" s="125">
        <f t="shared" si="2"/>
        <v>147</v>
      </c>
      <c r="N18" s="126">
        <f t="shared" si="3"/>
        <v>147</v>
      </c>
      <c r="O18" s="126">
        <f t="shared" si="4"/>
        <v>0</v>
      </c>
      <c r="P18" s="126">
        <f t="shared" si="5"/>
        <v>0</v>
      </c>
      <c r="Q18" s="126">
        <f t="shared" si="6"/>
        <v>0</v>
      </c>
      <c r="R18" s="126">
        <f t="shared" si="7"/>
        <v>0</v>
      </c>
      <c r="S18" s="135">
        <f t="shared" si="8"/>
        <v>147</v>
      </c>
    </row>
    <row r="19" s="179" customFormat="1" ht="15.75" spans="1:19">
      <c r="A19" s="152">
        <v>12</v>
      </c>
      <c r="B19" s="189" t="s">
        <v>342</v>
      </c>
      <c r="C19" s="91" t="s">
        <v>50</v>
      </c>
      <c r="D19" s="188">
        <v>20</v>
      </c>
      <c r="E19" s="188">
        <v>0</v>
      </c>
      <c r="F19" s="188">
        <v>50</v>
      </c>
      <c r="G19" s="188">
        <v>0</v>
      </c>
      <c r="H19" s="188">
        <v>0</v>
      </c>
      <c r="I19" s="197">
        <f t="shared" si="0"/>
        <v>70</v>
      </c>
      <c r="J19" s="198">
        <v>28.95</v>
      </c>
      <c r="K19" s="124">
        <f t="shared" si="1"/>
        <v>35.61</v>
      </c>
      <c r="L19" s="125">
        <f t="shared" si="2"/>
        <v>2492.7</v>
      </c>
      <c r="N19" s="126">
        <f t="shared" si="3"/>
        <v>712.2</v>
      </c>
      <c r="O19" s="126">
        <f t="shared" si="4"/>
        <v>0</v>
      </c>
      <c r="P19" s="126">
        <f t="shared" si="5"/>
        <v>1780.5</v>
      </c>
      <c r="Q19" s="126">
        <f t="shared" si="6"/>
        <v>0</v>
      </c>
      <c r="R19" s="126">
        <f t="shared" si="7"/>
        <v>0</v>
      </c>
      <c r="S19" s="135">
        <f t="shared" si="8"/>
        <v>2492.7</v>
      </c>
    </row>
    <row r="20" s="179" customFormat="1" ht="15.75" spans="1:19">
      <c r="A20" s="152">
        <v>13</v>
      </c>
      <c r="B20" s="189" t="s">
        <v>343</v>
      </c>
      <c r="C20" s="91" t="s">
        <v>50</v>
      </c>
      <c r="D20" s="188">
        <v>40</v>
      </c>
      <c r="E20" s="188">
        <v>0</v>
      </c>
      <c r="F20" s="188">
        <v>0</v>
      </c>
      <c r="G20" s="188">
        <v>0</v>
      </c>
      <c r="H20" s="188">
        <v>0</v>
      </c>
      <c r="I20" s="197">
        <f t="shared" si="0"/>
        <v>40</v>
      </c>
      <c r="J20" s="198">
        <v>15.67</v>
      </c>
      <c r="K20" s="124">
        <f t="shared" si="1"/>
        <v>19.27</v>
      </c>
      <c r="L20" s="125">
        <f t="shared" si="2"/>
        <v>770.8</v>
      </c>
      <c r="N20" s="126">
        <f t="shared" si="3"/>
        <v>770.8</v>
      </c>
      <c r="O20" s="126">
        <f t="shared" si="4"/>
        <v>0</v>
      </c>
      <c r="P20" s="126">
        <f t="shared" si="5"/>
        <v>0</v>
      </c>
      <c r="Q20" s="126">
        <f t="shared" si="6"/>
        <v>0</v>
      </c>
      <c r="R20" s="126">
        <f t="shared" si="7"/>
        <v>0</v>
      </c>
      <c r="S20" s="135">
        <f t="shared" si="8"/>
        <v>770.8</v>
      </c>
    </row>
    <row r="21" s="179" customFormat="1" ht="31.5" spans="1:19">
      <c r="A21" s="152">
        <v>14</v>
      </c>
      <c r="B21" s="189" t="s">
        <v>344</v>
      </c>
      <c r="C21" s="91" t="s">
        <v>50</v>
      </c>
      <c r="D21" s="188">
        <v>10</v>
      </c>
      <c r="E21" s="188">
        <v>0</v>
      </c>
      <c r="F21" s="188">
        <v>0</v>
      </c>
      <c r="G21" s="188">
        <v>0</v>
      </c>
      <c r="H21" s="188">
        <v>0</v>
      </c>
      <c r="I21" s="197">
        <f t="shared" si="0"/>
        <v>10</v>
      </c>
      <c r="J21" s="198">
        <v>279.99</v>
      </c>
      <c r="K21" s="124">
        <f t="shared" si="1"/>
        <v>344.44</v>
      </c>
      <c r="L21" s="125">
        <f t="shared" si="2"/>
        <v>3444.4</v>
      </c>
      <c r="N21" s="126">
        <f t="shared" si="3"/>
        <v>3444.4</v>
      </c>
      <c r="O21" s="126">
        <f t="shared" si="4"/>
        <v>0</v>
      </c>
      <c r="P21" s="126">
        <f t="shared" si="5"/>
        <v>0</v>
      </c>
      <c r="Q21" s="126">
        <f t="shared" si="6"/>
        <v>0</v>
      </c>
      <c r="R21" s="126">
        <f t="shared" si="7"/>
        <v>0</v>
      </c>
      <c r="S21" s="135">
        <f t="shared" si="8"/>
        <v>3444.4</v>
      </c>
    </row>
    <row r="22" s="179" customFormat="1" ht="15.75" spans="1:19">
      <c r="A22" s="152">
        <v>15</v>
      </c>
      <c r="B22" s="189" t="s">
        <v>345</v>
      </c>
      <c r="C22" s="91" t="s">
        <v>50</v>
      </c>
      <c r="D22" s="188">
        <v>0</v>
      </c>
      <c r="E22" s="188">
        <v>0</v>
      </c>
      <c r="F22" s="188">
        <v>100</v>
      </c>
      <c r="G22" s="188">
        <v>0</v>
      </c>
      <c r="H22" s="188">
        <v>0</v>
      </c>
      <c r="I22" s="197">
        <f t="shared" si="0"/>
        <v>100</v>
      </c>
      <c r="J22" s="198">
        <v>52.19</v>
      </c>
      <c r="K22" s="124">
        <f t="shared" si="1"/>
        <v>64.2</v>
      </c>
      <c r="L22" s="125">
        <f t="shared" si="2"/>
        <v>6420</v>
      </c>
      <c r="N22" s="126">
        <f t="shared" si="3"/>
        <v>0</v>
      </c>
      <c r="O22" s="126">
        <f t="shared" si="4"/>
        <v>0</v>
      </c>
      <c r="P22" s="126">
        <f t="shared" si="5"/>
        <v>6420</v>
      </c>
      <c r="Q22" s="126">
        <f t="shared" si="6"/>
        <v>0</v>
      </c>
      <c r="R22" s="126">
        <f t="shared" si="7"/>
        <v>0</v>
      </c>
      <c r="S22" s="135">
        <f t="shared" si="8"/>
        <v>6420</v>
      </c>
    </row>
    <row r="23" s="179" customFormat="1" ht="15.75" spans="1:19">
      <c r="A23" s="152">
        <v>16</v>
      </c>
      <c r="B23" s="156" t="s">
        <v>346</v>
      </c>
      <c r="C23" s="152" t="s">
        <v>50</v>
      </c>
      <c r="D23" s="159">
        <v>0</v>
      </c>
      <c r="E23" s="159">
        <v>0</v>
      </c>
      <c r="F23" s="159">
        <v>100</v>
      </c>
      <c r="G23" s="159">
        <v>0</v>
      </c>
      <c r="H23" s="159">
        <v>0</v>
      </c>
      <c r="I23" s="197">
        <f t="shared" si="0"/>
        <v>100</v>
      </c>
      <c r="J23" s="123">
        <v>60</v>
      </c>
      <c r="K23" s="124">
        <f t="shared" si="1"/>
        <v>73.81</v>
      </c>
      <c r="L23" s="125">
        <f t="shared" si="2"/>
        <v>7381</v>
      </c>
      <c r="N23" s="126">
        <f t="shared" si="3"/>
        <v>0</v>
      </c>
      <c r="O23" s="126">
        <f t="shared" si="4"/>
        <v>0</v>
      </c>
      <c r="P23" s="126">
        <f t="shared" si="5"/>
        <v>7381</v>
      </c>
      <c r="Q23" s="126">
        <f t="shared" si="6"/>
        <v>0</v>
      </c>
      <c r="R23" s="126">
        <f t="shared" si="7"/>
        <v>0</v>
      </c>
      <c r="S23" s="135">
        <f t="shared" si="8"/>
        <v>7381</v>
      </c>
    </row>
    <row r="24" s="179" customFormat="1" ht="31.5" spans="1:19">
      <c r="A24" s="152">
        <v>17</v>
      </c>
      <c r="B24" s="189" t="s">
        <v>347</v>
      </c>
      <c r="C24" s="91" t="s">
        <v>50</v>
      </c>
      <c r="D24" s="188">
        <v>30</v>
      </c>
      <c r="E24" s="188">
        <v>0</v>
      </c>
      <c r="F24" s="188">
        <v>0</v>
      </c>
      <c r="G24" s="188">
        <v>0</v>
      </c>
      <c r="H24" s="188">
        <v>0</v>
      </c>
      <c r="I24" s="197">
        <f t="shared" si="0"/>
        <v>30</v>
      </c>
      <c r="J24" s="198">
        <v>10.25</v>
      </c>
      <c r="K24" s="124">
        <f t="shared" si="1"/>
        <v>12.6</v>
      </c>
      <c r="L24" s="125">
        <f t="shared" si="2"/>
        <v>378</v>
      </c>
      <c r="N24" s="126">
        <f t="shared" si="3"/>
        <v>378</v>
      </c>
      <c r="O24" s="126">
        <f t="shared" si="4"/>
        <v>0</v>
      </c>
      <c r="P24" s="126">
        <f t="shared" si="5"/>
        <v>0</v>
      </c>
      <c r="Q24" s="126">
        <f t="shared" si="6"/>
        <v>0</v>
      </c>
      <c r="R24" s="126">
        <f t="shared" si="7"/>
        <v>0</v>
      </c>
      <c r="S24" s="135">
        <f t="shared" si="8"/>
        <v>378</v>
      </c>
    </row>
    <row r="25" s="179" customFormat="1" ht="31.5" spans="1:19">
      <c r="A25" s="152">
        <v>18</v>
      </c>
      <c r="B25" s="189" t="s">
        <v>348</v>
      </c>
      <c r="C25" s="91" t="s">
        <v>50</v>
      </c>
      <c r="D25" s="188">
        <v>30</v>
      </c>
      <c r="E25" s="188">
        <v>0</v>
      </c>
      <c r="F25" s="188">
        <v>0</v>
      </c>
      <c r="G25" s="188">
        <v>0</v>
      </c>
      <c r="H25" s="188">
        <v>0</v>
      </c>
      <c r="I25" s="197">
        <f t="shared" si="0"/>
        <v>30</v>
      </c>
      <c r="J25" s="198">
        <v>7.1</v>
      </c>
      <c r="K25" s="124">
        <f t="shared" si="1"/>
        <v>8.73</v>
      </c>
      <c r="L25" s="125">
        <f t="shared" si="2"/>
        <v>261.9</v>
      </c>
      <c r="N25" s="126">
        <f t="shared" si="3"/>
        <v>261.9</v>
      </c>
      <c r="O25" s="126">
        <f t="shared" si="4"/>
        <v>0</v>
      </c>
      <c r="P25" s="126">
        <f t="shared" si="5"/>
        <v>0</v>
      </c>
      <c r="Q25" s="126">
        <f t="shared" si="6"/>
        <v>0</v>
      </c>
      <c r="R25" s="126">
        <f t="shared" si="7"/>
        <v>0</v>
      </c>
      <c r="S25" s="135">
        <f t="shared" si="8"/>
        <v>261.9</v>
      </c>
    </row>
    <row r="26" s="179" customFormat="1" ht="31.5" spans="1:19">
      <c r="A26" s="152">
        <v>19</v>
      </c>
      <c r="B26" s="189" t="s">
        <v>349</v>
      </c>
      <c r="C26" s="91" t="s">
        <v>50</v>
      </c>
      <c r="D26" s="188">
        <v>10</v>
      </c>
      <c r="E26" s="188">
        <v>0</v>
      </c>
      <c r="F26" s="188">
        <v>0</v>
      </c>
      <c r="G26" s="188">
        <v>0</v>
      </c>
      <c r="H26" s="188">
        <v>0</v>
      </c>
      <c r="I26" s="197">
        <f t="shared" si="0"/>
        <v>10</v>
      </c>
      <c r="J26" s="198">
        <v>21.91</v>
      </c>
      <c r="K26" s="124">
        <f t="shared" si="1"/>
        <v>26.95</v>
      </c>
      <c r="L26" s="125">
        <f t="shared" si="2"/>
        <v>269.5</v>
      </c>
      <c r="N26" s="126">
        <f t="shared" si="3"/>
        <v>269.5</v>
      </c>
      <c r="O26" s="126">
        <f t="shared" si="4"/>
        <v>0</v>
      </c>
      <c r="P26" s="126">
        <f t="shared" si="5"/>
        <v>0</v>
      </c>
      <c r="Q26" s="126">
        <f t="shared" si="6"/>
        <v>0</v>
      </c>
      <c r="R26" s="126">
        <f t="shared" si="7"/>
        <v>0</v>
      </c>
      <c r="S26" s="135">
        <f t="shared" si="8"/>
        <v>269.5</v>
      </c>
    </row>
    <row r="27" s="179" customFormat="1" ht="15.75" spans="1:19">
      <c r="A27" s="152">
        <v>20</v>
      </c>
      <c r="B27" s="189" t="s">
        <v>350</v>
      </c>
      <c r="C27" s="91" t="s">
        <v>50</v>
      </c>
      <c r="D27" s="188">
        <v>0</v>
      </c>
      <c r="E27" s="188">
        <v>0</v>
      </c>
      <c r="F27" s="188">
        <v>1</v>
      </c>
      <c r="G27" s="188">
        <v>0</v>
      </c>
      <c r="H27" s="188">
        <v>0</v>
      </c>
      <c r="I27" s="197">
        <f t="shared" si="0"/>
        <v>1</v>
      </c>
      <c r="J27" s="198">
        <v>724</v>
      </c>
      <c r="K27" s="124">
        <f t="shared" si="1"/>
        <v>890.66</v>
      </c>
      <c r="L27" s="125">
        <f t="shared" si="2"/>
        <v>890.66</v>
      </c>
      <c r="N27" s="126">
        <f t="shared" si="3"/>
        <v>0</v>
      </c>
      <c r="O27" s="126">
        <f t="shared" si="4"/>
        <v>0</v>
      </c>
      <c r="P27" s="126">
        <f t="shared" si="5"/>
        <v>890.66</v>
      </c>
      <c r="Q27" s="126">
        <f t="shared" si="6"/>
        <v>0</v>
      </c>
      <c r="R27" s="126">
        <f t="shared" si="7"/>
        <v>0</v>
      </c>
      <c r="S27" s="135">
        <f t="shared" si="8"/>
        <v>890.66</v>
      </c>
    </row>
    <row r="28" s="179" customFormat="1" ht="31.5" spans="1:19">
      <c r="A28" s="152">
        <v>21</v>
      </c>
      <c r="B28" s="189" t="s">
        <v>351</v>
      </c>
      <c r="C28" s="91" t="s">
        <v>50</v>
      </c>
      <c r="D28" s="188">
        <v>40</v>
      </c>
      <c r="E28" s="188">
        <v>0</v>
      </c>
      <c r="F28" s="188">
        <v>50</v>
      </c>
      <c r="G28" s="188">
        <v>0</v>
      </c>
      <c r="H28" s="188">
        <v>0</v>
      </c>
      <c r="I28" s="197">
        <f t="shared" si="0"/>
        <v>90</v>
      </c>
      <c r="J28" s="198">
        <v>19.5</v>
      </c>
      <c r="K28" s="124">
        <f t="shared" si="1"/>
        <v>23.98</v>
      </c>
      <c r="L28" s="125">
        <f t="shared" si="2"/>
        <v>2158.2</v>
      </c>
      <c r="N28" s="126">
        <f t="shared" si="3"/>
        <v>959.2</v>
      </c>
      <c r="O28" s="126">
        <f t="shared" si="4"/>
        <v>0</v>
      </c>
      <c r="P28" s="126">
        <f t="shared" si="5"/>
        <v>1199</v>
      </c>
      <c r="Q28" s="126">
        <f t="shared" si="6"/>
        <v>0</v>
      </c>
      <c r="R28" s="126">
        <f t="shared" si="7"/>
        <v>0</v>
      </c>
      <c r="S28" s="135">
        <f t="shared" si="8"/>
        <v>2158.2</v>
      </c>
    </row>
    <row r="29" s="179" customFormat="1" ht="15.75" spans="1:19">
      <c r="A29" s="152">
        <v>22</v>
      </c>
      <c r="B29" s="190" t="s">
        <v>352</v>
      </c>
      <c r="C29" s="91" t="s">
        <v>50</v>
      </c>
      <c r="D29" s="188">
        <v>20</v>
      </c>
      <c r="E29" s="188">
        <v>0</v>
      </c>
      <c r="F29" s="188">
        <v>0</v>
      </c>
      <c r="G29" s="188">
        <v>0</v>
      </c>
      <c r="H29" s="188">
        <v>0</v>
      </c>
      <c r="I29" s="197">
        <f t="shared" si="0"/>
        <v>20</v>
      </c>
      <c r="J29" s="198">
        <v>4.28</v>
      </c>
      <c r="K29" s="124">
        <f t="shared" si="1"/>
        <v>5.26</v>
      </c>
      <c r="L29" s="125">
        <f t="shared" si="2"/>
        <v>105.2</v>
      </c>
      <c r="N29" s="126">
        <f t="shared" si="3"/>
        <v>105.2</v>
      </c>
      <c r="O29" s="126">
        <f t="shared" si="4"/>
        <v>0</v>
      </c>
      <c r="P29" s="126">
        <f t="shared" si="5"/>
        <v>0</v>
      </c>
      <c r="Q29" s="126">
        <f t="shared" si="6"/>
        <v>0</v>
      </c>
      <c r="R29" s="126">
        <f t="shared" si="7"/>
        <v>0</v>
      </c>
      <c r="S29" s="135">
        <f t="shared" si="8"/>
        <v>105.2</v>
      </c>
    </row>
    <row r="30" s="179" customFormat="1" ht="15.75" spans="1:19">
      <c r="A30" s="152">
        <v>23</v>
      </c>
      <c r="B30" s="190" t="s">
        <v>353</v>
      </c>
      <c r="C30" s="91" t="s">
        <v>50</v>
      </c>
      <c r="D30" s="188">
        <v>20</v>
      </c>
      <c r="E30" s="188">
        <v>0</v>
      </c>
      <c r="F30" s="188">
        <v>0</v>
      </c>
      <c r="G30" s="188">
        <v>0</v>
      </c>
      <c r="H30" s="188">
        <v>0</v>
      </c>
      <c r="I30" s="197">
        <f t="shared" si="0"/>
        <v>20</v>
      </c>
      <c r="J30" s="198">
        <v>6.42</v>
      </c>
      <c r="K30" s="124">
        <f t="shared" si="1"/>
        <v>7.89</v>
      </c>
      <c r="L30" s="125">
        <f t="shared" si="2"/>
        <v>157.8</v>
      </c>
      <c r="N30" s="126">
        <f t="shared" si="3"/>
        <v>157.8</v>
      </c>
      <c r="O30" s="126">
        <f t="shared" si="4"/>
        <v>0</v>
      </c>
      <c r="P30" s="126">
        <f t="shared" si="5"/>
        <v>0</v>
      </c>
      <c r="Q30" s="126">
        <f t="shared" si="6"/>
        <v>0</v>
      </c>
      <c r="R30" s="126">
        <f t="shared" si="7"/>
        <v>0</v>
      </c>
      <c r="S30" s="135">
        <f t="shared" si="8"/>
        <v>157.8</v>
      </c>
    </row>
    <row r="31" s="179" customFormat="1" ht="15.75" spans="1:19">
      <c r="A31" s="152">
        <v>24</v>
      </c>
      <c r="B31" s="156" t="s">
        <v>354</v>
      </c>
      <c r="C31" s="91" t="s">
        <v>50</v>
      </c>
      <c r="D31" s="152">
        <v>3</v>
      </c>
      <c r="E31" s="188">
        <v>0</v>
      </c>
      <c r="F31" s="188">
        <v>0</v>
      </c>
      <c r="G31" s="188">
        <v>0</v>
      </c>
      <c r="H31" s="152">
        <v>3</v>
      </c>
      <c r="I31" s="197">
        <f t="shared" si="0"/>
        <v>6</v>
      </c>
      <c r="J31" s="198">
        <v>24.95</v>
      </c>
      <c r="K31" s="124">
        <f t="shared" si="1"/>
        <v>30.69</v>
      </c>
      <c r="L31" s="125">
        <f t="shared" si="2"/>
        <v>184.14</v>
      </c>
      <c r="N31" s="126">
        <f t="shared" si="3"/>
        <v>92.07</v>
      </c>
      <c r="O31" s="126">
        <f t="shared" si="4"/>
        <v>0</v>
      </c>
      <c r="P31" s="126">
        <f t="shared" si="5"/>
        <v>0</v>
      </c>
      <c r="Q31" s="126">
        <f t="shared" si="6"/>
        <v>0</v>
      </c>
      <c r="R31" s="126">
        <f t="shared" si="7"/>
        <v>92.07</v>
      </c>
      <c r="S31" s="135">
        <f t="shared" si="8"/>
        <v>184.14</v>
      </c>
    </row>
    <row r="32" s="179" customFormat="1" ht="15.75" spans="1:19">
      <c r="A32" s="152">
        <v>25</v>
      </c>
      <c r="B32" s="189" t="s">
        <v>355</v>
      </c>
      <c r="C32" s="91" t="s">
        <v>50</v>
      </c>
      <c r="D32" s="188">
        <v>0</v>
      </c>
      <c r="E32" s="188">
        <v>0</v>
      </c>
      <c r="F32" s="188">
        <v>30</v>
      </c>
      <c r="G32" s="188">
        <v>0</v>
      </c>
      <c r="H32" s="188">
        <v>0</v>
      </c>
      <c r="I32" s="197">
        <f t="shared" si="0"/>
        <v>30</v>
      </c>
      <c r="J32" s="198">
        <v>34.49</v>
      </c>
      <c r="K32" s="124">
        <f t="shared" si="1"/>
        <v>42.42</v>
      </c>
      <c r="L32" s="125">
        <f t="shared" si="2"/>
        <v>1272.6</v>
      </c>
      <c r="N32" s="126">
        <f t="shared" si="3"/>
        <v>0</v>
      </c>
      <c r="O32" s="126">
        <f t="shared" si="4"/>
        <v>0</v>
      </c>
      <c r="P32" s="126">
        <f t="shared" si="5"/>
        <v>1272.6</v>
      </c>
      <c r="Q32" s="126">
        <f t="shared" si="6"/>
        <v>0</v>
      </c>
      <c r="R32" s="126">
        <f t="shared" si="7"/>
        <v>0</v>
      </c>
      <c r="S32" s="135">
        <f t="shared" si="8"/>
        <v>1272.6</v>
      </c>
    </row>
    <row r="33" s="179" customFormat="1" ht="47.25" spans="1:19">
      <c r="A33" s="152">
        <v>26</v>
      </c>
      <c r="B33" s="189" t="s">
        <v>356</v>
      </c>
      <c r="C33" s="91" t="s">
        <v>50</v>
      </c>
      <c r="D33" s="188">
        <v>10</v>
      </c>
      <c r="E33" s="188">
        <v>0</v>
      </c>
      <c r="F33" s="188">
        <v>0</v>
      </c>
      <c r="G33" s="188">
        <v>0</v>
      </c>
      <c r="H33" s="188">
        <v>0</v>
      </c>
      <c r="I33" s="197">
        <f t="shared" si="0"/>
        <v>10</v>
      </c>
      <c r="J33" s="198">
        <v>95.2</v>
      </c>
      <c r="K33" s="124">
        <f t="shared" si="1"/>
        <v>117.11</v>
      </c>
      <c r="L33" s="125">
        <f t="shared" si="2"/>
        <v>1171.1</v>
      </c>
      <c r="N33" s="126">
        <f t="shared" si="3"/>
        <v>1171.1</v>
      </c>
      <c r="O33" s="126">
        <f t="shared" si="4"/>
        <v>0</v>
      </c>
      <c r="P33" s="126">
        <f t="shared" si="5"/>
        <v>0</v>
      </c>
      <c r="Q33" s="126">
        <f t="shared" si="6"/>
        <v>0</v>
      </c>
      <c r="R33" s="126">
        <f t="shared" si="7"/>
        <v>0</v>
      </c>
      <c r="S33" s="135">
        <f t="shared" si="8"/>
        <v>1171.1</v>
      </c>
    </row>
    <row r="34" s="179" customFormat="1" ht="31.5" spans="1:19">
      <c r="A34" s="152">
        <v>27</v>
      </c>
      <c r="B34" s="189" t="s">
        <v>357</v>
      </c>
      <c r="C34" s="91" t="s">
        <v>50</v>
      </c>
      <c r="D34" s="188">
        <v>2</v>
      </c>
      <c r="E34" s="188">
        <v>0</v>
      </c>
      <c r="F34" s="188">
        <v>0</v>
      </c>
      <c r="G34" s="188">
        <v>0</v>
      </c>
      <c r="H34" s="188">
        <v>0</v>
      </c>
      <c r="I34" s="197">
        <f t="shared" si="0"/>
        <v>2</v>
      </c>
      <c r="J34" s="198">
        <v>545.62</v>
      </c>
      <c r="K34" s="124">
        <f t="shared" si="1"/>
        <v>671.22</v>
      </c>
      <c r="L34" s="125">
        <f t="shared" si="2"/>
        <v>1342.44</v>
      </c>
      <c r="N34" s="126">
        <f t="shared" si="3"/>
        <v>1342.44</v>
      </c>
      <c r="O34" s="126">
        <f t="shared" si="4"/>
        <v>0</v>
      </c>
      <c r="P34" s="126">
        <f t="shared" si="5"/>
        <v>0</v>
      </c>
      <c r="Q34" s="126">
        <f t="shared" si="6"/>
        <v>0</v>
      </c>
      <c r="R34" s="126">
        <f t="shared" si="7"/>
        <v>0</v>
      </c>
      <c r="S34" s="135">
        <f t="shared" si="8"/>
        <v>1342.44</v>
      </c>
    </row>
    <row r="35" s="179" customFormat="1" ht="47.25" spans="1:19">
      <c r="A35" s="152">
        <v>28</v>
      </c>
      <c r="B35" s="189" t="s">
        <v>358</v>
      </c>
      <c r="C35" s="91" t="s">
        <v>50</v>
      </c>
      <c r="D35" s="188">
        <v>5</v>
      </c>
      <c r="E35" s="188">
        <v>0</v>
      </c>
      <c r="F35" s="188">
        <v>0</v>
      </c>
      <c r="G35" s="188">
        <v>0</v>
      </c>
      <c r="H35" s="188">
        <v>0</v>
      </c>
      <c r="I35" s="197">
        <f t="shared" si="0"/>
        <v>5</v>
      </c>
      <c r="J35" s="198">
        <v>32.13</v>
      </c>
      <c r="K35" s="124">
        <f t="shared" si="1"/>
        <v>39.52</v>
      </c>
      <c r="L35" s="125">
        <f t="shared" si="2"/>
        <v>197.6</v>
      </c>
      <c r="N35" s="126">
        <f t="shared" si="3"/>
        <v>197.6</v>
      </c>
      <c r="O35" s="126">
        <f t="shared" si="4"/>
        <v>0</v>
      </c>
      <c r="P35" s="126">
        <f t="shared" si="5"/>
        <v>0</v>
      </c>
      <c r="Q35" s="126">
        <f t="shared" si="6"/>
        <v>0</v>
      </c>
      <c r="R35" s="126">
        <f t="shared" si="7"/>
        <v>0</v>
      </c>
      <c r="S35" s="135">
        <f t="shared" si="8"/>
        <v>197.6</v>
      </c>
    </row>
    <row r="36" s="179" customFormat="1" ht="31.5" spans="1:19">
      <c r="A36" s="152">
        <v>29</v>
      </c>
      <c r="B36" s="189" t="s">
        <v>359</v>
      </c>
      <c r="C36" s="91" t="s">
        <v>50</v>
      </c>
      <c r="D36" s="188">
        <v>5</v>
      </c>
      <c r="E36" s="188">
        <v>0</v>
      </c>
      <c r="F36" s="188">
        <v>0</v>
      </c>
      <c r="G36" s="188">
        <v>0</v>
      </c>
      <c r="H36" s="188">
        <v>0</v>
      </c>
      <c r="I36" s="197">
        <f t="shared" si="0"/>
        <v>5</v>
      </c>
      <c r="J36" s="198">
        <v>156</v>
      </c>
      <c r="K36" s="124">
        <f t="shared" si="1"/>
        <v>191.91</v>
      </c>
      <c r="L36" s="125">
        <f t="shared" si="2"/>
        <v>959.55</v>
      </c>
      <c r="N36" s="126">
        <f t="shared" si="3"/>
        <v>959.55</v>
      </c>
      <c r="O36" s="126">
        <f t="shared" si="4"/>
        <v>0</v>
      </c>
      <c r="P36" s="126">
        <f t="shared" si="5"/>
        <v>0</v>
      </c>
      <c r="Q36" s="126">
        <f t="shared" si="6"/>
        <v>0</v>
      </c>
      <c r="R36" s="126">
        <f t="shared" si="7"/>
        <v>0</v>
      </c>
      <c r="S36" s="135">
        <f t="shared" si="8"/>
        <v>959.55</v>
      </c>
    </row>
    <row r="37" s="179" customFormat="1" ht="15.75" spans="1:19">
      <c r="A37" s="152">
        <v>30</v>
      </c>
      <c r="B37" s="189" t="s">
        <v>360</v>
      </c>
      <c r="C37" s="91" t="s">
        <v>50</v>
      </c>
      <c r="D37" s="188">
        <v>30</v>
      </c>
      <c r="E37" s="188">
        <v>0</v>
      </c>
      <c r="F37" s="188">
        <v>0</v>
      </c>
      <c r="G37" s="188">
        <v>0</v>
      </c>
      <c r="H37" s="188">
        <v>0</v>
      </c>
      <c r="I37" s="197">
        <f t="shared" si="0"/>
        <v>30</v>
      </c>
      <c r="J37" s="198">
        <v>9.3</v>
      </c>
      <c r="K37" s="124">
        <f t="shared" si="1"/>
        <v>11.44</v>
      </c>
      <c r="L37" s="125">
        <f t="shared" si="2"/>
        <v>343.2</v>
      </c>
      <c r="N37" s="126">
        <f t="shared" si="3"/>
        <v>343.2</v>
      </c>
      <c r="O37" s="126">
        <f t="shared" si="4"/>
        <v>0</v>
      </c>
      <c r="P37" s="126">
        <f t="shared" si="5"/>
        <v>0</v>
      </c>
      <c r="Q37" s="126">
        <f t="shared" si="6"/>
        <v>0</v>
      </c>
      <c r="R37" s="126">
        <f t="shared" si="7"/>
        <v>0</v>
      </c>
      <c r="S37" s="135">
        <f t="shared" si="8"/>
        <v>343.2</v>
      </c>
    </row>
    <row r="38" s="179" customFormat="1" ht="31.5" spans="1:19">
      <c r="A38" s="152">
        <v>31</v>
      </c>
      <c r="B38" s="189" t="s">
        <v>361</v>
      </c>
      <c r="C38" s="91" t="s">
        <v>50</v>
      </c>
      <c r="D38" s="188">
        <v>80</v>
      </c>
      <c r="E38" s="188">
        <v>0</v>
      </c>
      <c r="F38" s="188">
        <v>0</v>
      </c>
      <c r="G38" s="188">
        <v>0</v>
      </c>
      <c r="H38" s="188">
        <v>0</v>
      </c>
      <c r="I38" s="197">
        <f t="shared" si="0"/>
        <v>80</v>
      </c>
      <c r="J38" s="198">
        <v>3.45</v>
      </c>
      <c r="K38" s="124">
        <f t="shared" si="1"/>
        <v>4.24</v>
      </c>
      <c r="L38" s="125">
        <f t="shared" si="2"/>
        <v>339.2</v>
      </c>
      <c r="N38" s="126">
        <f t="shared" si="3"/>
        <v>339.2</v>
      </c>
      <c r="O38" s="126">
        <f t="shared" si="4"/>
        <v>0</v>
      </c>
      <c r="P38" s="126">
        <f t="shared" si="5"/>
        <v>0</v>
      </c>
      <c r="Q38" s="126">
        <f t="shared" si="6"/>
        <v>0</v>
      </c>
      <c r="R38" s="126">
        <f t="shared" si="7"/>
        <v>0</v>
      </c>
      <c r="S38" s="135">
        <f t="shared" si="8"/>
        <v>339.2</v>
      </c>
    </row>
    <row r="39" s="179" customFormat="1" ht="15.75" spans="1:19">
      <c r="A39" s="152">
        <v>32</v>
      </c>
      <c r="B39" s="189" t="s">
        <v>362</v>
      </c>
      <c r="C39" s="91" t="s">
        <v>50</v>
      </c>
      <c r="D39" s="188">
        <v>10</v>
      </c>
      <c r="E39" s="188">
        <v>0</v>
      </c>
      <c r="F39" s="188">
        <v>0</v>
      </c>
      <c r="G39" s="188">
        <v>0</v>
      </c>
      <c r="H39" s="188">
        <v>0</v>
      </c>
      <c r="I39" s="197">
        <f t="shared" si="0"/>
        <v>10</v>
      </c>
      <c r="J39" s="198">
        <v>0.91</v>
      </c>
      <c r="K39" s="124">
        <f t="shared" si="1"/>
        <v>1.11</v>
      </c>
      <c r="L39" s="125">
        <f t="shared" si="2"/>
        <v>11.1</v>
      </c>
      <c r="N39" s="126">
        <f t="shared" si="3"/>
        <v>11.1</v>
      </c>
      <c r="O39" s="126">
        <f t="shared" si="4"/>
        <v>0</v>
      </c>
      <c r="P39" s="126">
        <f t="shared" si="5"/>
        <v>0</v>
      </c>
      <c r="Q39" s="126">
        <f t="shared" si="6"/>
        <v>0</v>
      </c>
      <c r="R39" s="126">
        <f t="shared" si="7"/>
        <v>0</v>
      </c>
      <c r="S39" s="135">
        <f t="shared" si="8"/>
        <v>11.1</v>
      </c>
    </row>
    <row r="40" s="179" customFormat="1" ht="15.75" spans="1:19">
      <c r="A40" s="152">
        <v>33</v>
      </c>
      <c r="B40" s="190" t="s">
        <v>363</v>
      </c>
      <c r="C40" s="91" t="s">
        <v>50</v>
      </c>
      <c r="D40" s="188">
        <v>5</v>
      </c>
      <c r="E40" s="188">
        <v>0</v>
      </c>
      <c r="F40" s="188">
        <v>0</v>
      </c>
      <c r="G40" s="188">
        <v>0</v>
      </c>
      <c r="H40" s="188">
        <v>0</v>
      </c>
      <c r="I40" s="197">
        <f t="shared" si="0"/>
        <v>5</v>
      </c>
      <c r="J40" s="198">
        <v>23.12</v>
      </c>
      <c r="K40" s="124">
        <f t="shared" si="1"/>
        <v>28.44</v>
      </c>
      <c r="L40" s="125">
        <f t="shared" si="2"/>
        <v>142.2</v>
      </c>
      <c r="N40" s="126">
        <f t="shared" si="3"/>
        <v>142.2</v>
      </c>
      <c r="O40" s="126">
        <f t="shared" si="4"/>
        <v>0</v>
      </c>
      <c r="P40" s="126">
        <f t="shared" si="5"/>
        <v>0</v>
      </c>
      <c r="Q40" s="126">
        <f t="shared" si="6"/>
        <v>0</v>
      </c>
      <c r="R40" s="126">
        <f t="shared" si="7"/>
        <v>0</v>
      </c>
      <c r="S40" s="135">
        <f t="shared" si="8"/>
        <v>142.2</v>
      </c>
    </row>
    <row r="41" s="179" customFormat="1" ht="15.75" spans="1:19">
      <c r="A41" s="152">
        <v>34</v>
      </c>
      <c r="B41" s="190" t="s">
        <v>364</v>
      </c>
      <c r="C41" s="91" t="s">
        <v>50</v>
      </c>
      <c r="D41" s="188">
        <v>3</v>
      </c>
      <c r="E41" s="188">
        <v>0</v>
      </c>
      <c r="F41" s="188">
        <v>0</v>
      </c>
      <c r="G41" s="188">
        <v>0</v>
      </c>
      <c r="H41" s="188">
        <v>0</v>
      </c>
      <c r="I41" s="197">
        <f t="shared" ref="I41:I63" si="9">D41+CY41+E41+F41+G41+H41</f>
        <v>3</v>
      </c>
      <c r="J41" s="198">
        <v>58</v>
      </c>
      <c r="K41" s="124">
        <f t="shared" si="1"/>
        <v>71.35</v>
      </c>
      <c r="L41" s="125">
        <f t="shared" si="2"/>
        <v>214.05</v>
      </c>
      <c r="N41" s="126">
        <f t="shared" si="3"/>
        <v>214.05</v>
      </c>
      <c r="O41" s="126">
        <f t="shared" si="4"/>
        <v>0</v>
      </c>
      <c r="P41" s="126">
        <f t="shared" si="5"/>
        <v>0</v>
      </c>
      <c r="Q41" s="126">
        <f t="shared" si="6"/>
        <v>0</v>
      </c>
      <c r="R41" s="126">
        <f t="shared" si="7"/>
        <v>0</v>
      </c>
      <c r="S41" s="135">
        <f t="shared" si="8"/>
        <v>214.05</v>
      </c>
    </row>
    <row r="42" s="179" customFormat="1" ht="15.75" spans="1:19">
      <c r="A42" s="152">
        <v>35</v>
      </c>
      <c r="B42" s="190" t="s">
        <v>365</v>
      </c>
      <c r="C42" s="91" t="s">
        <v>50</v>
      </c>
      <c r="D42" s="188">
        <v>10</v>
      </c>
      <c r="E42" s="188">
        <v>0</v>
      </c>
      <c r="F42" s="188">
        <v>0</v>
      </c>
      <c r="G42" s="188">
        <v>0</v>
      </c>
      <c r="H42" s="188">
        <v>0</v>
      </c>
      <c r="I42" s="197">
        <f t="shared" si="9"/>
        <v>10</v>
      </c>
      <c r="J42" s="198">
        <v>3.75</v>
      </c>
      <c r="K42" s="124">
        <f t="shared" si="1"/>
        <v>4.61</v>
      </c>
      <c r="L42" s="125">
        <f t="shared" si="2"/>
        <v>46.1</v>
      </c>
      <c r="N42" s="126">
        <f t="shared" si="3"/>
        <v>46.1</v>
      </c>
      <c r="O42" s="126">
        <f t="shared" si="4"/>
        <v>0</v>
      </c>
      <c r="P42" s="126">
        <f t="shared" si="5"/>
        <v>0</v>
      </c>
      <c r="Q42" s="126">
        <f t="shared" si="6"/>
        <v>0</v>
      </c>
      <c r="R42" s="126">
        <f t="shared" si="7"/>
        <v>0</v>
      </c>
      <c r="S42" s="135">
        <f t="shared" si="8"/>
        <v>46.1</v>
      </c>
    </row>
    <row r="43" s="179" customFormat="1" ht="31.5" spans="1:19">
      <c r="A43" s="152">
        <v>36</v>
      </c>
      <c r="B43" s="189" t="s">
        <v>366</v>
      </c>
      <c r="C43" s="91" t="s">
        <v>50</v>
      </c>
      <c r="D43" s="91">
        <v>10</v>
      </c>
      <c r="E43" s="188">
        <v>0</v>
      </c>
      <c r="F43" s="91">
        <v>20</v>
      </c>
      <c r="G43" s="188">
        <v>0</v>
      </c>
      <c r="H43" s="188">
        <v>0</v>
      </c>
      <c r="I43" s="197">
        <f t="shared" si="9"/>
        <v>30</v>
      </c>
      <c r="J43" s="198">
        <v>25</v>
      </c>
      <c r="K43" s="124">
        <f t="shared" si="1"/>
        <v>30.75</v>
      </c>
      <c r="L43" s="125">
        <f t="shared" si="2"/>
        <v>922.5</v>
      </c>
      <c r="N43" s="126">
        <f t="shared" si="3"/>
        <v>307.5</v>
      </c>
      <c r="O43" s="126">
        <f t="shared" si="4"/>
        <v>0</v>
      </c>
      <c r="P43" s="126">
        <f t="shared" si="5"/>
        <v>615</v>
      </c>
      <c r="Q43" s="126">
        <f t="shared" si="6"/>
        <v>0</v>
      </c>
      <c r="R43" s="126">
        <f t="shared" si="7"/>
        <v>0</v>
      </c>
      <c r="S43" s="135">
        <f t="shared" si="8"/>
        <v>922.5</v>
      </c>
    </row>
    <row r="44" s="179" customFormat="1" ht="15.75" spans="1:19">
      <c r="A44" s="152">
        <v>37</v>
      </c>
      <c r="B44" s="189" t="s">
        <v>367</v>
      </c>
      <c r="C44" s="91" t="s">
        <v>50</v>
      </c>
      <c r="D44" s="188">
        <v>0</v>
      </c>
      <c r="E44" s="188">
        <v>0</v>
      </c>
      <c r="F44" s="188">
        <v>20</v>
      </c>
      <c r="G44" s="188">
        <v>0</v>
      </c>
      <c r="H44" s="188">
        <v>0</v>
      </c>
      <c r="I44" s="197">
        <f t="shared" si="9"/>
        <v>20</v>
      </c>
      <c r="J44" s="198">
        <v>13.8</v>
      </c>
      <c r="K44" s="124">
        <f t="shared" si="1"/>
        <v>16.97</v>
      </c>
      <c r="L44" s="125">
        <f t="shared" si="2"/>
        <v>339.4</v>
      </c>
      <c r="N44" s="126">
        <f t="shared" si="3"/>
        <v>0</v>
      </c>
      <c r="O44" s="126">
        <f t="shared" si="4"/>
        <v>0</v>
      </c>
      <c r="P44" s="126">
        <f t="shared" si="5"/>
        <v>339.4</v>
      </c>
      <c r="Q44" s="126">
        <f t="shared" si="6"/>
        <v>0</v>
      </c>
      <c r="R44" s="126">
        <f t="shared" si="7"/>
        <v>0</v>
      </c>
      <c r="S44" s="135">
        <f t="shared" si="8"/>
        <v>339.4</v>
      </c>
    </row>
    <row r="45" s="179" customFormat="1" ht="15.75" spans="1:19">
      <c r="A45" s="152">
        <v>38</v>
      </c>
      <c r="B45" s="189" t="s">
        <v>368</v>
      </c>
      <c r="C45" s="91" t="s">
        <v>50</v>
      </c>
      <c r="D45" s="91">
        <v>5</v>
      </c>
      <c r="E45" s="188">
        <v>0</v>
      </c>
      <c r="F45" s="188">
        <v>0</v>
      </c>
      <c r="G45" s="188">
        <v>0</v>
      </c>
      <c r="H45" s="188">
        <v>0</v>
      </c>
      <c r="I45" s="197">
        <f t="shared" si="9"/>
        <v>5</v>
      </c>
      <c r="J45" s="198">
        <v>22.32</v>
      </c>
      <c r="K45" s="124">
        <f t="shared" si="1"/>
        <v>27.45</v>
      </c>
      <c r="L45" s="125">
        <f t="shared" si="2"/>
        <v>137.25</v>
      </c>
      <c r="N45" s="126">
        <f t="shared" si="3"/>
        <v>137.25</v>
      </c>
      <c r="O45" s="126">
        <f t="shared" si="4"/>
        <v>0</v>
      </c>
      <c r="P45" s="126">
        <f t="shared" si="5"/>
        <v>0</v>
      </c>
      <c r="Q45" s="126">
        <f t="shared" si="6"/>
        <v>0</v>
      </c>
      <c r="R45" s="126">
        <f t="shared" si="7"/>
        <v>0</v>
      </c>
      <c r="S45" s="135">
        <f t="shared" si="8"/>
        <v>137.25</v>
      </c>
    </row>
    <row r="46" s="179" customFormat="1" ht="47.25" spans="1:19">
      <c r="A46" s="152">
        <v>39</v>
      </c>
      <c r="B46" s="189" t="s">
        <v>369</v>
      </c>
      <c r="C46" s="91" t="s">
        <v>50</v>
      </c>
      <c r="D46" s="91">
        <v>5</v>
      </c>
      <c r="E46" s="188">
        <v>0</v>
      </c>
      <c r="F46" s="188">
        <v>0</v>
      </c>
      <c r="G46" s="188">
        <v>0</v>
      </c>
      <c r="H46" s="188">
        <v>0</v>
      </c>
      <c r="I46" s="197">
        <f t="shared" si="9"/>
        <v>5</v>
      </c>
      <c r="J46" s="198">
        <v>19.5</v>
      </c>
      <c r="K46" s="124">
        <f t="shared" si="1"/>
        <v>23.98</v>
      </c>
      <c r="L46" s="125">
        <f t="shared" si="2"/>
        <v>119.9</v>
      </c>
      <c r="N46" s="126">
        <f t="shared" si="3"/>
        <v>119.9</v>
      </c>
      <c r="O46" s="126">
        <f t="shared" si="4"/>
        <v>0</v>
      </c>
      <c r="P46" s="126">
        <f t="shared" si="5"/>
        <v>0</v>
      </c>
      <c r="Q46" s="126">
        <f t="shared" si="6"/>
        <v>0</v>
      </c>
      <c r="R46" s="126">
        <f t="shared" si="7"/>
        <v>0</v>
      </c>
      <c r="S46" s="135">
        <f t="shared" si="8"/>
        <v>119.9</v>
      </c>
    </row>
    <row r="47" s="179" customFormat="1" ht="31.5" spans="1:19">
      <c r="A47" s="152">
        <v>40</v>
      </c>
      <c r="B47" s="189" t="s">
        <v>370</v>
      </c>
      <c r="C47" s="91" t="s">
        <v>50</v>
      </c>
      <c r="D47" s="188">
        <v>40</v>
      </c>
      <c r="E47" s="188">
        <v>0</v>
      </c>
      <c r="F47" s="188">
        <v>0</v>
      </c>
      <c r="G47" s="188">
        <v>0</v>
      </c>
      <c r="H47" s="188">
        <v>0</v>
      </c>
      <c r="I47" s="197">
        <f t="shared" si="9"/>
        <v>40</v>
      </c>
      <c r="J47" s="198">
        <v>18.6</v>
      </c>
      <c r="K47" s="124">
        <f t="shared" si="1"/>
        <v>22.88</v>
      </c>
      <c r="L47" s="125">
        <f t="shared" si="2"/>
        <v>915.2</v>
      </c>
      <c r="N47" s="126">
        <f t="shared" si="3"/>
        <v>915.2</v>
      </c>
      <c r="O47" s="126">
        <f t="shared" si="4"/>
        <v>0</v>
      </c>
      <c r="P47" s="126">
        <f t="shared" si="5"/>
        <v>0</v>
      </c>
      <c r="Q47" s="126">
        <f t="shared" si="6"/>
        <v>0</v>
      </c>
      <c r="R47" s="126">
        <f t="shared" si="7"/>
        <v>0</v>
      </c>
      <c r="S47" s="135">
        <f t="shared" si="8"/>
        <v>915.2</v>
      </c>
    </row>
    <row r="48" s="179" customFormat="1" ht="47.25" spans="1:19">
      <c r="A48" s="152">
        <v>41</v>
      </c>
      <c r="B48" s="189" t="s">
        <v>371</v>
      </c>
      <c r="C48" s="91" t="s">
        <v>50</v>
      </c>
      <c r="D48" s="188">
        <v>2</v>
      </c>
      <c r="E48" s="188">
        <v>0</v>
      </c>
      <c r="F48" s="188">
        <v>0</v>
      </c>
      <c r="G48" s="188">
        <v>0</v>
      </c>
      <c r="H48" s="188">
        <v>0</v>
      </c>
      <c r="I48" s="197">
        <f t="shared" si="9"/>
        <v>2</v>
      </c>
      <c r="J48" s="198">
        <v>867.1</v>
      </c>
      <c r="K48" s="124">
        <f t="shared" si="1"/>
        <v>1066.7</v>
      </c>
      <c r="L48" s="125">
        <f t="shared" si="2"/>
        <v>2133.4</v>
      </c>
      <c r="N48" s="126">
        <f t="shared" si="3"/>
        <v>2133.4</v>
      </c>
      <c r="O48" s="126">
        <f t="shared" si="4"/>
        <v>0</v>
      </c>
      <c r="P48" s="126">
        <f t="shared" si="5"/>
        <v>0</v>
      </c>
      <c r="Q48" s="126">
        <f t="shared" si="6"/>
        <v>0</v>
      </c>
      <c r="R48" s="126">
        <f t="shared" si="7"/>
        <v>0</v>
      </c>
      <c r="S48" s="135">
        <f t="shared" si="8"/>
        <v>2133.4</v>
      </c>
    </row>
    <row r="49" s="179" customFormat="1" ht="15.75" spans="1:19">
      <c r="A49" s="152">
        <v>42</v>
      </c>
      <c r="B49" s="189" t="s">
        <v>372</v>
      </c>
      <c r="C49" s="91" t="s">
        <v>50</v>
      </c>
      <c r="D49" s="188">
        <v>40</v>
      </c>
      <c r="E49" s="188">
        <v>0</v>
      </c>
      <c r="F49" s="188">
        <v>0</v>
      </c>
      <c r="G49" s="188">
        <v>0</v>
      </c>
      <c r="H49" s="188">
        <v>0</v>
      </c>
      <c r="I49" s="197">
        <f t="shared" si="9"/>
        <v>40</v>
      </c>
      <c r="J49" s="198">
        <v>19.75</v>
      </c>
      <c r="K49" s="124">
        <f t="shared" si="1"/>
        <v>24.29</v>
      </c>
      <c r="L49" s="125">
        <f t="shared" si="2"/>
        <v>971.6</v>
      </c>
      <c r="N49" s="126">
        <f t="shared" si="3"/>
        <v>971.6</v>
      </c>
      <c r="O49" s="126">
        <f t="shared" si="4"/>
        <v>0</v>
      </c>
      <c r="P49" s="126">
        <f t="shared" si="5"/>
        <v>0</v>
      </c>
      <c r="Q49" s="126">
        <f t="shared" si="6"/>
        <v>0</v>
      </c>
      <c r="R49" s="126">
        <f t="shared" si="7"/>
        <v>0</v>
      </c>
      <c r="S49" s="135">
        <f t="shared" si="8"/>
        <v>971.6</v>
      </c>
    </row>
    <row r="50" s="179" customFormat="1" ht="15.75" spans="1:19">
      <c r="A50" s="152">
        <v>43</v>
      </c>
      <c r="B50" s="189" t="s">
        <v>373</v>
      </c>
      <c r="C50" s="91" t="s">
        <v>50</v>
      </c>
      <c r="D50" s="188">
        <v>0</v>
      </c>
      <c r="E50" s="188">
        <v>0</v>
      </c>
      <c r="F50" s="188">
        <v>50</v>
      </c>
      <c r="G50" s="188">
        <v>0</v>
      </c>
      <c r="H50" s="188">
        <v>0</v>
      </c>
      <c r="I50" s="197">
        <f t="shared" si="9"/>
        <v>50</v>
      </c>
      <c r="J50" s="198">
        <v>54.64</v>
      </c>
      <c r="K50" s="124">
        <f t="shared" si="1"/>
        <v>67.21</v>
      </c>
      <c r="L50" s="125">
        <f t="shared" si="2"/>
        <v>3360.5</v>
      </c>
      <c r="N50" s="126">
        <f t="shared" si="3"/>
        <v>0</v>
      </c>
      <c r="O50" s="126">
        <f t="shared" si="4"/>
        <v>0</v>
      </c>
      <c r="P50" s="126">
        <f t="shared" si="5"/>
        <v>3360.5</v>
      </c>
      <c r="Q50" s="126">
        <f t="shared" si="6"/>
        <v>0</v>
      </c>
      <c r="R50" s="126">
        <f t="shared" si="7"/>
        <v>0</v>
      </c>
      <c r="S50" s="135">
        <f t="shared" si="8"/>
        <v>3360.5</v>
      </c>
    </row>
    <row r="51" s="179" customFormat="1" ht="15.75" spans="1:19">
      <c r="A51" s="152">
        <v>44</v>
      </c>
      <c r="B51" s="190" t="s">
        <v>374</v>
      </c>
      <c r="C51" s="91" t="s">
        <v>50</v>
      </c>
      <c r="D51" s="91">
        <v>5</v>
      </c>
      <c r="E51" s="188">
        <v>0</v>
      </c>
      <c r="F51" s="188">
        <v>0</v>
      </c>
      <c r="G51" s="188">
        <v>0</v>
      </c>
      <c r="H51" s="188">
        <v>0</v>
      </c>
      <c r="I51" s="197">
        <f t="shared" si="9"/>
        <v>5</v>
      </c>
      <c r="J51" s="198">
        <v>107.04</v>
      </c>
      <c r="K51" s="124">
        <f t="shared" si="1"/>
        <v>131.68</v>
      </c>
      <c r="L51" s="125">
        <f t="shared" si="2"/>
        <v>658.4</v>
      </c>
      <c r="N51" s="126">
        <f t="shared" si="3"/>
        <v>658.4</v>
      </c>
      <c r="O51" s="126">
        <f t="shared" si="4"/>
        <v>0</v>
      </c>
      <c r="P51" s="126">
        <f t="shared" si="5"/>
        <v>0</v>
      </c>
      <c r="Q51" s="126">
        <f t="shared" si="6"/>
        <v>0</v>
      </c>
      <c r="R51" s="126">
        <f t="shared" si="7"/>
        <v>0</v>
      </c>
      <c r="S51" s="135">
        <f t="shared" si="8"/>
        <v>658.4</v>
      </c>
    </row>
    <row r="52" s="179" customFormat="1" ht="47.25" spans="1:19">
      <c r="A52" s="152">
        <v>45</v>
      </c>
      <c r="B52" s="189" t="s">
        <v>375</v>
      </c>
      <c r="C52" s="91" t="s">
        <v>50</v>
      </c>
      <c r="D52" s="188">
        <v>30</v>
      </c>
      <c r="E52" s="188">
        <v>0</v>
      </c>
      <c r="F52" s="188">
        <v>0</v>
      </c>
      <c r="G52" s="188">
        <v>0</v>
      </c>
      <c r="H52" s="188">
        <v>0</v>
      </c>
      <c r="I52" s="197">
        <f t="shared" si="9"/>
        <v>30</v>
      </c>
      <c r="J52" s="198">
        <v>21.65</v>
      </c>
      <c r="K52" s="124">
        <f t="shared" si="1"/>
        <v>26.63</v>
      </c>
      <c r="L52" s="125">
        <f t="shared" si="2"/>
        <v>798.9</v>
      </c>
      <c r="N52" s="126">
        <f t="shared" si="3"/>
        <v>798.9</v>
      </c>
      <c r="O52" s="126">
        <f t="shared" si="4"/>
        <v>0</v>
      </c>
      <c r="P52" s="126">
        <f t="shared" si="5"/>
        <v>0</v>
      </c>
      <c r="Q52" s="126">
        <f t="shared" si="6"/>
        <v>0</v>
      </c>
      <c r="R52" s="126">
        <f t="shared" si="7"/>
        <v>0</v>
      </c>
      <c r="S52" s="135">
        <f t="shared" si="8"/>
        <v>798.9</v>
      </c>
    </row>
    <row r="53" s="179" customFormat="1" ht="15.75" spans="1:19">
      <c r="A53" s="152">
        <v>46</v>
      </c>
      <c r="B53" s="190" t="s">
        <v>376</v>
      </c>
      <c r="C53" s="91" t="s">
        <v>50</v>
      </c>
      <c r="D53" s="188">
        <v>3</v>
      </c>
      <c r="E53" s="188">
        <v>0</v>
      </c>
      <c r="F53" s="188">
        <v>0</v>
      </c>
      <c r="G53" s="188">
        <v>0</v>
      </c>
      <c r="H53" s="188">
        <v>3</v>
      </c>
      <c r="I53" s="197">
        <f t="shared" si="9"/>
        <v>6</v>
      </c>
      <c r="J53" s="198">
        <v>18</v>
      </c>
      <c r="K53" s="124">
        <f t="shared" si="1"/>
        <v>22.14</v>
      </c>
      <c r="L53" s="125">
        <f t="shared" si="2"/>
        <v>132.84</v>
      </c>
      <c r="N53" s="126">
        <f t="shared" si="3"/>
        <v>66.42</v>
      </c>
      <c r="O53" s="126">
        <f t="shared" si="4"/>
        <v>0</v>
      </c>
      <c r="P53" s="126">
        <f t="shared" si="5"/>
        <v>0</v>
      </c>
      <c r="Q53" s="126">
        <f t="shared" si="6"/>
        <v>0</v>
      </c>
      <c r="R53" s="126">
        <f t="shared" si="7"/>
        <v>66.42</v>
      </c>
      <c r="S53" s="135">
        <f t="shared" si="8"/>
        <v>132.84</v>
      </c>
    </row>
    <row r="54" s="179" customFormat="1" ht="15.75" spans="1:19">
      <c r="A54" s="152">
        <v>47</v>
      </c>
      <c r="B54" s="189" t="s">
        <v>377</v>
      </c>
      <c r="C54" s="91" t="s">
        <v>50</v>
      </c>
      <c r="D54" s="188">
        <v>2</v>
      </c>
      <c r="E54" s="188">
        <v>0</v>
      </c>
      <c r="F54" s="188">
        <v>0</v>
      </c>
      <c r="G54" s="188">
        <v>0</v>
      </c>
      <c r="H54" s="188">
        <v>0</v>
      </c>
      <c r="I54" s="197">
        <f t="shared" si="9"/>
        <v>2</v>
      </c>
      <c r="J54" s="198">
        <v>319.99</v>
      </c>
      <c r="K54" s="124">
        <f t="shared" si="1"/>
        <v>393.65</v>
      </c>
      <c r="L54" s="125">
        <f t="shared" si="2"/>
        <v>787.3</v>
      </c>
      <c r="N54" s="126">
        <f t="shared" si="3"/>
        <v>787.3</v>
      </c>
      <c r="O54" s="126">
        <f t="shared" si="4"/>
        <v>0</v>
      </c>
      <c r="P54" s="126">
        <f t="shared" si="5"/>
        <v>0</v>
      </c>
      <c r="Q54" s="126">
        <f t="shared" si="6"/>
        <v>0</v>
      </c>
      <c r="R54" s="126">
        <f t="shared" si="7"/>
        <v>0</v>
      </c>
      <c r="S54" s="135">
        <f t="shared" si="8"/>
        <v>787.3</v>
      </c>
    </row>
    <row r="55" s="179" customFormat="1" ht="15.75" spans="1:19">
      <c r="A55" s="152">
        <v>48</v>
      </c>
      <c r="B55" s="189" t="s">
        <v>378</v>
      </c>
      <c r="C55" s="91" t="s">
        <v>50</v>
      </c>
      <c r="D55" s="91">
        <v>5</v>
      </c>
      <c r="E55" s="188">
        <v>0</v>
      </c>
      <c r="F55" s="188">
        <v>0</v>
      </c>
      <c r="G55" s="188">
        <v>0</v>
      </c>
      <c r="H55" s="188">
        <v>0</v>
      </c>
      <c r="I55" s="197">
        <f t="shared" si="9"/>
        <v>5</v>
      </c>
      <c r="J55" s="198">
        <v>24.75</v>
      </c>
      <c r="K55" s="124">
        <f t="shared" si="1"/>
        <v>30.44</v>
      </c>
      <c r="L55" s="125">
        <f t="shared" si="2"/>
        <v>152.2</v>
      </c>
      <c r="N55" s="126">
        <f t="shared" si="3"/>
        <v>152.2</v>
      </c>
      <c r="O55" s="126">
        <f t="shared" si="4"/>
        <v>0</v>
      </c>
      <c r="P55" s="126">
        <f t="shared" si="5"/>
        <v>0</v>
      </c>
      <c r="Q55" s="126">
        <f t="shared" si="6"/>
        <v>0</v>
      </c>
      <c r="R55" s="126">
        <f t="shared" si="7"/>
        <v>0</v>
      </c>
      <c r="S55" s="135">
        <f t="shared" si="8"/>
        <v>152.2</v>
      </c>
    </row>
    <row r="56" s="179" customFormat="1" ht="15.75" spans="1:19">
      <c r="A56" s="152">
        <v>49</v>
      </c>
      <c r="B56" s="189" t="s">
        <v>379</v>
      </c>
      <c r="C56" s="91" t="s">
        <v>50</v>
      </c>
      <c r="D56" s="91">
        <v>5</v>
      </c>
      <c r="E56" s="188">
        <v>0</v>
      </c>
      <c r="F56" s="188">
        <v>0</v>
      </c>
      <c r="G56" s="188">
        <v>0</v>
      </c>
      <c r="H56" s="188">
        <v>0</v>
      </c>
      <c r="I56" s="197">
        <f t="shared" si="9"/>
        <v>5</v>
      </c>
      <c r="J56" s="198">
        <v>21.83</v>
      </c>
      <c r="K56" s="124">
        <f t="shared" si="1"/>
        <v>26.85</v>
      </c>
      <c r="L56" s="125">
        <f t="shared" si="2"/>
        <v>134.25</v>
      </c>
      <c r="N56" s="126">
        <f t="shared" si="3"/>
        <v>134.25</v>
      </c>
      <c r="O56" s="126">
        <f t="shared" si="4"/>
        <v>0</v>
      </c>
      <c r="P56" s="126">
        <f t="shared" si="5"/>
        <v>0</v>
      </c>
      <c r="Q56" s="126">
        <f t="shared" si="6"/>
        <v>0</v>
      </c>
      <c r="R56" s="126">
        <f t="shared" si="7"/>
        <v>0</v>
      </c>
      <c r="S56" s="135">
        <f t="shared" si="8"/>
        <v>134.25</v>
      </c>
    </row>
    <row r="57" s="179" customFormat="1" ht="15.75" spans="1:19">
      <c r="A57" s="152">
        <v>50</v>
      </c>
      <c r="B57" s="190" t="s">
        <v>380</v>
      </c>
      <c r="C57" s="91" t="s">
        <v>50</v>
      </c>
      <c r="D57" s="91">
        <v>5</v>
      </c>
      <c r="E57" s="188">
        <v>0</v>
      </c>
      <c r="F57" s="188">
        <v>0</v>
      </c>
      <c r="G57" s="188">
        <v>0</v>
      </c>
      <c r="H57" s="188">
        <v>0</v>
      </c>
      <c r="I57" s="197">
        <f t="shared" si="9"/>
        <v>5</v>
      </c>
      <c r="J57" s="198">
        <v>18.74</v>
      </c>
      <c r="K57" s="124">
        <f t="shared" si="1"/>
        <v>23.05</v>
      </c>
      <c r="L57" s="125">
        <f t="shared" si="2"/>
        <v>115.25</v>
      </c>
      <c r="N57" s="126">
        <f t="shared" si="3"/>
        <v>115.25</v>
      </c>
      <c r="O57" s="126">
        <f t="shared" si="4"/>
        <v>0</v>
      </c>
      <c r="P57" s="126">
        <f t="shared" si="5"/>
        <v>0</v>
      </c>
      <c r="Q57" s="126">
        <f t="shared" si="6"/>
        <v>0</v>
      </c>
      <c r="R57" s="126">
        <f t="shared" si="7"/>
        <v>0</v>
      </c>
      <c r="S57" s="135">
        <f t="shared" si="8"/>
        <v>115.25</v>
      </c>
    </row>
    <row r="58" s="179" customFormat="1" ht="31.5" spans="1:19">
      <c r="A58" s="152">
        <v>51</v>
      </c>
      <c r="B58" s="189" t="s">
        <v>381</v>
      </c>
      <c r="C58" s="91" t="s">
        <v>50</v>
      </c>
      <c r="D58" s="91">
        <v>5</v>
      </c>
      <c r="E58" s="188">
        <v>0</v>
      </c>
      <c r="F58" s="188">
        <v>0</v>
      </c>
      <c r="G58" s="188">
        <v>0</v>
      </c>
      <c r="H58" s="188">
        <v>0</v>
      </c>
      <c r="I58" s="197">
        <f t="shared" si="9"/>
        <v>5</v>
      </c>
      <c r="J58" s="198">
        <v>42.53</v>
      </c>
      <c r="K58" s="124">
        <f t="shared" si="1"/>
        <v>52.32</v>
      </c>
      <c r="L58" s="125">
        <f t="shared" si="2"/>
        <v>261.6</v>
      </c>
      <c r="N58" s="126">
        <f t="shared" si="3"/>
        <v>261.6</v>
      </c>
      <c r="O58" s="126">
        <f t="shared" si="4"/>
        <v>0</v>
      </c>
      <c r="P58" s="126">
        <f t="shared" si="5"/>
        <v>0</v>
      </c>
      <c r="Q58" s="126">
        <f t="shared" si="6"/>
        <v>0</v>
      </c>
      <c r="R58" s="126">
        <f t="shared" si="7"/>
        <v>0</v>
      </c>
      <c r="S58" s="135">
        <f t="shared" si="8"/>
        <v>261.6</v>
      </c>
    </row>
    <row r="59" s="179" customFormat="1" ht="31.5" spans="1:19">
      <c r="A59" s="152">
        <v>52</v>
      </c>
      <c r="B59" s="189" t="s">
        <v>382</v>
      </c>
      <c r="C59" s="91" t="s">
        <v>50</v>
      </c>
      <c r="D59" s="91">
        <v>5</v>
      </c>
      <c r="E59" s="188">
        <v>0</v>
      </c>
      <c r="F59" s="188">
        <v>0</v>
      </c>
      <c r="G59" s="188">
        <v>0</v>
      </c>
      <c r="H59" s="188">
        <v>0</v>
      </c>
      <c r="I59" s="197">
        <f t="shared" si="9"/>
        <v>5</v>
      </c>
      <c r="J59" s="198">
        <v>55</v>
      </c>
      <c r="K59" s="124">
        <f t="shared" si="1"/>
        <v>67.66</v>
      </c>
      <c r="L59" s="125">
        <f t="shared" si="2"/>
        <v>338.3</v>
      </c>
      <c r="N59" s="126">
        <f t="shared" si="3"/>
        <v>338.3</v>
      </c>
      <c r="O59" s="126">
        <f t="shared" si="4"/>
        <v>0</v>
      </c>
      <c r="P59" s="126">
        <f t="shared" si="5"/>
        <v>0</v>
      </c>
      <c r="Q59" s="126">
        <f t="shared" si="6"/>
        <v>0</v>
      </c>
      <c r="R59" s="126">
        <f t="shared" si="7"/>
        <v>0</v>
      </c>
      <c r="S59" s="135">
        <f t="shared" si="8"/>
        <v>338.3</v>
      </c>
    </row>
    <row r="60" s="179" customFormat="1" ht="31.5" spans="1:19">
      <c r="A60" s="152">
        <v>53</v>
      </c>
      <c r="B60" s="189" t="s">
        <v>383</v>
      </c>
      <c r="C60" s="91" t="s">
        <v>50</v>
      </c>
      <c r="D60" s="91">
        <v>5</v>
      </c>
      <c r="E60" s="188">
        <v>0</v>
      </c>
      <c r="F60" s="188">
        <v>0</v>
      </c>
      <c r="G60" s="188">
        <v>0</v>
      </c>
      <c r="H60" s="188">
        <v>0</v>
      </c>
      <c r="I60" s="197">
        <f t="shared" si="9"/>
        <v>5</v>
      </c>
      <c r="J60" s="198">
        <v>44.4</v>
      </c>
      <c r="K60" s="124">
        <f t="shared" si="1"/>
        <v>54.62</v>
      </c>
      <c r="L60" s="125">
        <f t="shared" si="2"/>
        <v>273.1</v>
      </c>
      <c r="N60" s="126">
        <f t="shared" si="3"/>
        <v>273.1</v>
      </c>
      <c r="O60" s="126">
        <f t="shared" si="4"/>
        <v>0</v>
      </c>
      <c r="P60" s="126">
        <f t="shared" si="5"/>
        <v>0</v>
      </c>
      <c r="Q60" s="126">
        <f t="shared" si="6"/>
        <v>0</v>
      </c>
      <c r="R60" s="126">
        <f t="shared" si="7"/>
        <v>0</v>
      </c>
      <c r="S60" s="135">
        <f t="shared" si="8"/>
        <v>273.1</v>
      </c>
    </row>
    <row r="61" s="179" customFormat="1" ht="31.5" spans="1:19">
      <c r="A61" s="152">
        <v>54</v>
      </c>
      <c r="B61" s="189" t="s">
        <v>384</v>
      </c>
      <c r="C61" s="91" t="s">
        <v>50</v>
      </c>
      <c r="D61" s="91">
        <v>5</v>
      </c>
      <c r="E61" s="188">
        <v>0</v>
      </c>
      <c r="F61" s="188">
        <v>0</v>
      </c>
      <c r="G61" s="188">
        <v>0</v>
      </c>
      <c r="H61" s="188">
        <v>0</v>
      </c>
      <c r="I61" s="197">
        <f t="shared" si="9"/>
        <v>5</v>
      </c>
      <c r="J61" s="198">
        <v>72</v>
      </c>
      <c r="K61" s="124">
        <f t="shared" si="1"/>
        <v>88.57</v>
      </c>
      <c r="L61" s="125">
        <f t="shared" si="2"/>
        <v>442.85</v>
      </c>
      <c r="N61" s="126">
        <f t="shared" si="3"/>
        <v>442.85</v>
      </c>
      <c r="O61" s="126">
        <f t="shared" si="4"/>
        <v>0</v>
      </c>
      <c r="P61" s="126">
        <f t="shared" si="5"/>
        <v>0</v>
      </c>
      <c r="Q61" s="126">
        <f t="shared" si="6"/>
        <v>0</v>
      </c>
      <c r="R61" s="126">
        <f t="shared" si="7"/>
        <v>0</v>
      </c>
      <c r="S61" s="135">
        <f t="shared" si="8"/>
        <v>442.85</v>
      </c>
    </row>
    <row r="62" s="179" customFormat="1" ht="47.25" spans="1:19">
      <c r="A62" s="152">
        <v>55</v>
      </c>
      <c r="B62" s="189" t="s">
        <v>385</v>
      </c>
      <c r="C62" s="91" t="s">
        <v>50</v>
      </c>
      <c r="D62" s="91">
        <v>5</v>
      </c>
      <c r="E62" s="188">
        <v>0</v>
      </c>
      <c r="F62" s="188">
        <v>0</v>
      </c>
      <c r="G62" s="188">
        <v>0</v>
      </c>
      <c r="H62" s="188">
        <v>0</v>
      </c>
      <c r="I62" s="197">
        <f t="shared" si="9"/>
        <v>5</v>
      </c>
      <c r="J62" s="198">
        <v>9</v>
      </c>
      <c r="K62" s="124">
        <f t="shared" si="1"/>
        <v>11.07</v>
      </c>
      <c r="L62" s="125">
        <f t="shared" si="2"/>
        <v>55.35</v>
      </c>
      <c r="N62" s="126">
        <f t="shared" si="3"/>
        <v>55.35</v>
      </c>
      <c r="O62" s="126">
        <f t="shared" si="4"/>
        <v>0</v>
      </c>
      <c r="P62" s="126">
        <f t="shared" si="5"/>
        <v>0</v>
      </c>
      <c r="Q62" s="126">
        <f t="shared" si="6"/>
        <v>0</v>
      </c>
      <c r="R62" s="126">
        <f t="shared" si="7"/>
        <v>0</v>
      </c>
      <c r="S62" s="135">
        <f t="shared" si="8"/>
        <v>55.35</v>
      </c>
    </row>
    <row r="63" s="179" customFormat="1" ht="78.75" spans="1:19">
      <c r="A63" s="152">
        <v>56</v>
      </c>
      <c r="B63" s="189" t="s">
        <v>386</v>
      </c>
      <c r="C63" s="91" t="s">
        <v>50</v>
      </c>
      <c r="D63" s="91">
        <v>5</v>
      </c>
      <c r="E63" s="188">
        <v>0</v>
      </c>
      <c r="F63" s="188">
        <v>0</v>
      </c>
      <c r="G63" s="188">
        <v>0</v>
      </c>
      <c r="H63" s="188">
        <v>0</v>
      </c>
      <c r="I63" s="197">
        <f t="shared" si="9"/>
        <v>5</v>
      </c>
      <c r="J63" s="198">
        <v>37.17</v>
      </c>
      <c r="K63" s="124">
        <f t="shared" si="1"/>
        <v>45.72</v>
      </c>
      <c r="L63" s="125">
        <f t="shared" si="2"/>
        <v>228.6</v>
      </c>
      <c r="N63" s="126">
        <f t="shared" si="3"/>
        <v>228.6</v>
      </c>
      <c r="O63" s="126">
        <f t="shared" si="4"/>
        <v>0</v>
      </c>
      <c r="P63" s="126">
        <f t="shared" si="5"/>
        <v>0</v>
      </c>
      <c r="Q63" s="126">
        <f t="shared" si="6"/>
        <v>0</v>
      </c>
      <c r="R63" s="126">
        <f t="shared" si="7"/>
        <v>0</v>
      </c>
      <c r="S63" s="135">
        <f t="shared" si="8"/>
        <v>228.6</v>
      </c>
    </row>
    <row r="64" s="179" customFormat="1" ht="39.75" customHeight="1" spans="1:19">
      <c r="A64" s="191" t="s">
        <v>145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9"/>
      <c r="L64" s="208">
        <f>SUM(L8:L63)</f>
        <v>57961.53</v>
      </c>
      <c r="N64" s="201">
        <f>SUM(N8:N63)</f>
        <v>24477.4</v>
      </c>
      <c r="O64" s="201">
        <f t="shared" ref="O64:S64" si="10">SUM(O8:O63)</f>
        <v>0</v>
      </c>
      <c r="P64" s="201">
        <f t="shared" si="10"/>
        <v>32669.66</v>
      </c>
      <c r="Q64" s="201">
        <f t="shared" si="10"/>
        <v>0</v>
      </c>
      <c r="R64" s="201">
        <f t="shared" si="10"/>
        <v>814.47</v>
      </c>
      <c r="S64" s="201">
        <f t="shared" si="10"/>
        <v>57961.53</v>
      </c>
    </row>
  </sheetData>
  <mergeCells count="13">
    <mergeCell ref="A3:L3"/>
    <mergeCell ref="A4:L4"/>
    <mergeCell ref="A5:I5"/>
    <mergeCell ref="K5:L5"/>
    <mergeCell ref="D6:I6"/>
    <mergeCell ref="A64:K64"/>
    <mergeCell ref="A6:A7"/>
    <mergeCell ref="B6:B7"/>
    <mergeCell ref="C6:C7"/>
    <mergeCell ref="J6:J7"/>
    <mergeCell ref="K6:K7"/>
    <mergeCell ref="L6:L7"/>
    <mergeCell ref="A1:L2"/>
  </mergeCells>
  <printOptions horizontalCentered="1"/>
  <pageMargins left="0" right="0" top="0" bottom="0" header="0" footer="0"/>
  <pageSetup paperSize="9" scale="53" orientation="portrait"/>
  <headerFooter/>
  <rowBreaks count="2" manualBreakCount="2">
    <brk id="40" max="10" man="1"/>
    <brk id="65" max="16383" man="1"/>
  </rowBreaks>
  <ignoredErrors>
    <ignoredError sqref="I8:I63" emptyCellReferenc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view="pageBreakPreview" zoomScale="80" zoomScaleNormal="100" workbookViewId="0">
      <selection activeCell="A3" sqref="A3:L3"/>
    </sheetView>
  </sheetViews>
  <sheetFormatPr defaultColWidth="9.14285714285714" defaultRowHeight="36" customHeight="1"/>
  <cols>
    <col min="1" max="1" width="9.57142857142857" style="180" customWidth="1"/>
    <col min="2" max="2" width="69.1428571428571" style="180" customWidth="1"/>
    <col min="3" max="3" width="8.71428571428571" style="180" customWidth="1"/>
    <col min="4" max="4" width="21.2857142857143" style="180" customWidth="1"/>
    <col min="5" max="5" width="9.14285714285714" style="180" customWidth="1"/>
    <col min="6" max="6" width="11.2857142857143" style="180" customWidth="1"/>
    <col min="7" max="7" width="9.28571428571429" style="180" customWidth="1"/>
    <col min="8" max="8" width="13.2857142857143" style="180" customWidth="1"/>
    <col min="9" max="9" width="10.5714285714286" style="181" customWidth="1"/>
    <col min="10" max="11" width="15.1428571428571" style="180" customWidth="1"/>
    <col min="12" max="12" width="19.4285714285714" style="180" customWidth="1"/>
    <col min="13" max="13" width="9.14285714285714" style="180"/>
    <col min="14" max="14" width="21.8571428571429" style="180" customWidth="1"/>
    <col min="15" max="15" width="12" style="180" customWidth="1"/>
    <col min="16" max="16" width="14.5714285714286" style="180" customWidth="1"/>
    <col min="17" max="17" width="12" style="180" customWidth="1"/>
    <col min="18" max="18" width="15.5714285714286" style="180" customWidth="1"/>
    <col min="19" max="19" width="17" style="180" customWidth="1"/>
    <col min="20" max="16384" width="9.14285714285714" style="180"/>
  </cols>
  <sheetData>
    <row r="1" customHeight="1" spans="1:12">
      <c r="A1" s="182" t="s">
        <v>230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93"/>
    </row>
    <row r="2" customHeight="1" spans="1:12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94"/>
    </row>
    <row r="3" ht="30" customHeight="1" spans="1:12">
      <c r="A3" s="186" t="s">
        <v>387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95"/>
    </row>
    <row r="4" s="136" customFormat="1" ht="72.95" customHeight="1" spans="1:12">
      <c r="A4" s="187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</row>
    <row r="5" s="136" customFormat="1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25.5" customHeight="1" spans="1:12">
      <c r="A6" s="88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19" t="s">
        <v>7</v>
      </c>
    </row>
    <row r="7" s="136" customFormat="1" ht="32.25" spans="1:19">
      <c r="A7" s="88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19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79" customFormat="1" ht="21.75" customHeight="1" spans="1:19">
      <c r="A8" s="188">
        <v>1</v>
      </c>
      <c r="B8" s="189" t="s">
        <v>388</v>
      </c>
      <c r="C8" s="91" t="s">
        <v>50</v>
      </c>
      <c r="D8" s="91">
        <v>30</v>
      </c>
      <c r="E8" s="188">
        <v>0</v>
      </c>
      <c r="F8" s="188">
        <v>0</v>
      </c>
      <c r="G8" s="91">
        <v>0</v>
      </c>
      <c r="H8" s="188">
        <v>0</v>
      </c>
      <c r="I8" s="197">
        <f>D8+E8+F8+G8+H8</f>
        <v>30</v>
      </c>
      <c r="J8" s="198">
        <v>17.97</v>
      </c>
      <c r="K8" s="124">
        <f>TRUNC(J8+J8*$K$5,2)</f>
        <v>22.1</v>
      </c>
      <c r="L8" s="125">
        <f>I8*K8</f>
        <v>663</v>
      </c>
      <c r="N8" s="126">
        <f>K8*D8</f>
        <v>663</v>
      </c>
      <c r="O8" s="126">
        <f>K8*E8</f>
        <v>0</v>
      </c>
      <c r="P8" s="126">
        <f>K8*F8</f>
        <v>0</v>
      </c>
      <c r="Q8" s="126">
        <f>K8*G8</f>
        <v>0</v>
      </c>
      <c r="R8" s="126">
        <f>K8*H8</f>
        <v>0</v>
      </c>
      <c r="S8" s="135">
        <f>SUM(N8:R8)</f>
        <v>663</v>
      </c>
    </row>
    <row r="9" s="179" customFormat="1" ht="21.75" customHeight="1" spans="1:19">
      <c r="A9" s="188">
        <v>2</v>
      </c>
      <c r="B9" s="189" t="s">
        <v>389</v>
      </c>
      <c r="C9" s="91" t="s">
        <v>50</v>
      </c>
      <c r="D9" s="91">
        <v>5</v>
      </c>
      <c r="E9" s="188">
        <v>0</v>
      </c>
      <c r="F9" s="188">
        <v>0</v>
      </c>
      <c r="G9" s="91">
        <v>0</v>
      </c>
      <c r="H9" s="188">
        <v>3</v>
      </c>
      <c r="I9" s="197">
        <f t="shared" ref="I9:I21" si="0">D9+E9+F9+G9+H9</f>
        <v>8</v>
      </c>
      <c r="J9" s="198">
        <v>2436.75</v>
      </c>
      <c r="K9" s="124">
        <f t="shared" ref="K9:K21" si="1">TRUNC(J9+J9*$K$5,2)</f>
        <v>2997.68</v>
      </c>
      <c r="L9" s="125">
        <f t="shared" ref="L9:L21" si="2">I9*K9</f>
        <v>23981.44</v>
      </c>
      <c r="N9" s="126">
        <f t="shared" ref="N9:N21" si="3">K9*D9</f>
        <v>14988.4</v>
      </c>
      <c r="O9" s="126">
        <f t="shared" ref="O9:O21" si="4">K9*E9</f>
        <v>0</v>
      </c>
      <c r="P9" s="126">
        <f t="shared" ref="P9:P21" si="5">K9*F9</f>
        <v>0</v>
      </c>
      <c r="Q9" s="126">
        <f t="shared" ref="Q9:Q21" si="6">K9*G9</f>
        <v>0</v>
      </c>
      <c r="R9" s="126">
        <f t="shared" ref="R9:R21" si="7">K9*H9</f>
        <v>8993.04</v>
      </c>
      <c r="S9" s="135">
        <f t="shared" ref="S9:S21" si="8">SUM(N9:R9)</f>
        <v>23981.44</v>
      </c>
    </row>
    <row r="10" s="179" customFormat="1" ht="24.75" customHeight="1" spans="1:19">
      <c r="A10" s="188">
        <v>3</v>
      </c>
      <c r="B10" s="189" t="s">
        <v>390</v>
      </c>
      <c r="C10" s="91" t="s">
        <v>50</v>
      </c>
      <c r="D10" s="91">
        <v>40</v>
      </c>
      <c r="E10" s="188">
        <v>0</v>
      </c>
      <c r="F10" s="188">
        <v>0</v>
      </c>
      <c r="G10" s="91">
        <v>0</v>
      </c>
      <c r="H10" s="188">
        <v>0</v>
      </c>
      <c r="I10" s="197">
        <f t="shared" si="0"/>
        <v>40</v>
      </c>
      <c r="J10" s="198">
        <v>18.74</v>
      </c>
      <c r="K10" s="124">
        <f t="shared" si="1"/>
        <v>23.05</v>
      </c>
      <c r="L10" s="125">
        <f t="shared" si="2"/>
        <v>922</v>
      </c>
      <c r="N10" s="126">
        <f t="shared" si="3"/>
        <v>922</v>
      </c>
      <c r="O10" s="126">
        <f t="shared" si="4"/>
        <v>0</v>
      </c>
      <c r="P10" s="126">
        <f t="shared" si="5"/>
        <v>0</v>
      </c>
      <c r="Q10" s="126">
        <f t="shared" si="6"/>
        <v>0</v>
      </c>
      <c r="R10" s="126">
        <f t="shared" si="7"/>
        <v>0</v>
      </c>
      <c r="S10" s="135">
        <f t="shared" si="8"/>
        <v>922</v>
      </c>
    </row>
    <row r="11" s="179" customFormat="1" ht="21.75" customHeight="1" spans="1:19">
      <c r="A11" s="188">
        <v>4</v>
      </c>
      <c r="B11" s="190" t="s">
        <v>391</v>
      </c>
      <c r="C11" s="188" t="s">
        <v>50</v>
      </c>
      <c r="D11" s="91">
        <v>50</v>
      </c>
      <c r="E11" s="188">
        <v>0</v>
      </c>
      <c r="F11" s="188">
        <v>0</v>
      </c>
      <c r="G11" s="91">
        <v>0</v>
      </c>
      <c r="H11" s="188">
        <v>0</v>
      </c>
      <c r="I11" s="197">
        <f t="shared" si="0"/>
        <v>50</v>
      </c>
      <c r="J11" s="198">
        <v>2.7</v>
      </c>
      <c r="K11" s="124">
        <f t="shared" si="1"/>
        <v>3.32</v>
      </c>
      <c r="L11" s="125">
        <f t="shared" si="2"/>
        <v>166</v>
      </c>
      <c r="N11" s="126">
        <f t="shared" si="3"/>
        <v>166</v>
      </c>
      <c r="O11" s="126">
        <f t="shared" si="4"/>
        <v>0</v>
      </c>
      <c r="P11" s="126">
        <f t="shared" si="5"/>
        <v>0</v>
      </c>
      <c r="Q11" s="126">
        <f t="shared" si="6"/>
        <v>0</v>
      </c>
      <c r="R11" s="126">
        <f t="shared" si="7"/>
        <v>0</v>
      </c>
      <c r="S11" s="135">
        <f t="shared" si="8"/>
        <v>166</v>
      </c>
    </row>
    <row r="12" s="179" customFormat="1" ht="39" customHeight="1" spans="1:19">
      <c r="A12" s="188">
        <v>5</v>
      </c>
      <c r="B12" s="189" t="s">
        <v>392</v>
      </c>
      <c r="C12" s="91" t="s">
        <v>50</v>
      </c>
      <c r="D12" s="188">
        <v>20</v>
      </c>
      <c r="E12" s="188">
        <v>0</v>
      </c>
      <c r="F12" s="188">
        <v>0</v>
      </c>
      <c r="G12" s="91">
        <v>0</v>
      </c>
      <c r="H12" s="188">
        <v>0</v>
      </c>
      <c r="I12" s="197">
        <f t="shared" si="0"/>
        <v>20</v>
      </c>
      <c r="J12" s="198">
        <v>133</v>
      </c>
      <c r="K12" s="124">
        <f t="shared" si="1"/>
        <v>163.61</v>
      </c>
      <c r="L12" s="125">
        <f t="shared" si="2"/>
        <v>3272.2</v>
      </c>
      <c r="N12" s="126">
        <f t="shared" si="3"/>
        <v>3272.2</v>
      </c>
      <c r="O12" s="126">
        <f t="shared" si="4"/>
        <v>0</v>
      </c>
      <c r="P12" s="126">
        <f t="shared" si="5"/>
        <v>0</v>
      </c>
      <c r="Q12" s="126">
        <f t="shared" si="6"/>
        <v>0</v>
      </c>
      <c r="R12" s="126">
        <f t="shared" si="7"/>
        <v>0</v>
      </c>
      <c r="S12" s="135">
        <f t="shared" si="8"/>
        <v>3272.2</v>
      </c>
    </row>
    <row r="13" s="179" customFormat="1" ht="21.75" customHeight="1" spans="1:19">
      <c r="A13" s="188">
        <v>6</v>
      </c>
      <c r="B13" s="189" t="s">
        <v>393</v>
      </c>
      <c r="C13" s="91" t="s">
        <v>50</v>
      </c>
      <c r="D13" s="91">
        <v>30</v>
      </c>
      <c r="E13" s="188">
        <v>0</v>
      </c>
      <c r="F13" s="188">
        <v>0</v>
      </c>
      <c r="G13" s="91">
        <v>0</v>
      </c>
      <c r="H13" s="188">
        <v>0</v>
      </c>
      <c r="I13" s="197">
        <f t="shared" si="0"/>
        <v>30</v>
      </c>
      <c r="J13" s="198">
        <v>3.25</v>
      </c>
      <c r="K13" s="124">
        <f t="shared" si="1"/>
        <v>3.99</v>
      </c>
      <c r="L13" s="125">
        <f t="shared" si="2"/>
        <v>119.7</v>
      </c>
      <c r="N13" s="126">
        <f t="shared" si="3"/>
        <v>119.7</v>
      </c>
      <c r="O13" s="126">
        <f t="shared" si="4"/>
        <v>0</v>
      </c>
      <c r="P13" s="126">
        <f t="shared" si="5"/>
        <v>0</v>
      </c>
      <c r="Q13" s="126">
        <f t="shared" si="6"/>
        <v>0</v>
      </c>
      <c r="R13" s="126">
        <f t="shared" si="7"/>
        <v>0</v>
      </c>
      <c r="S13" s="135">
        <f t="shared" si="8"/>
        <v>119.7</v>
      </c>
    </row>
    <row r="14" s="179" customFormat="1" ht="21.75" customHeight="1" spans="1:19">
      <c r="A14" s="188">
        <v>6</v>
      </c>
      <c r="B14" s="190" t="s">
        <v>394</v>
      </c>
      <c r="C14" s="188" t="s">
        <v>50</v>
      </c>
      <c r="D14" s="91">
        <v>10</v>
      </c>
      <c r="E14" s="188">
        <v>0</v>
      </c>
      <c r="F14" s="188">
        <v>0</v>
      </c>
      <c r="G14" s="91">
        <v>0</v>
      </c>
      <c r="H14" s="188">
        <v>0</v>
      </c>
      <c r="I14" s="197">
        <f t="shared" si="0"/>
        <v>10</v>
      </c>
      <c r="J14" s="198">
        <v>92.4</v>
      </c>
      <c r="K14" s="124">
        <f t="shared" si="1"/>
        <v>113.67</v>
      </c>
      <c r="L14" s="125">
        <f t="shared" si="2"/>
        <v>1136.7</v>
      </c>
      <c r="N14" s="126">
        <f t="shared" si="3"/>
        <v>1136.7</v>
      </c>
      <c r="O14" s="126">
        <f t="shared" si="4"/>
        <v>0</v>
      </c>
      <c r="P14" s="126">
        <f t="shared" si="5"/>
        <v>0</v>
      </c>
      <c r="Q14" s="126">
        <f t="shared" si="6"/>
        <v>0</v>
      </c>
      <c r="R14" s="126">
        <f t="shared" si="7"/>
        <v>0</v>
      </c>
      <c r="S14" s="135">
        <f t="shared" si="8"/>
        <v>1136.7</v>
      </c>
    </row>
    <row r="15" s="179" customFormat="1" ht="21.75" customHeight="1" spans="1:19">
      <c r="A15" s="188">
        <v>7</v>
      </c>
      <c r="B15" s="190" t="s">
        <v>395</v>
      </c>
      <c r="C15" s="188" t="s">
        <v>50</v>
      </c>
      <c r="D15" s="91">
        <v>30</v>
      </c>
      <c r="E15" s="188">
        <v>0</v>
      </c>
      <c r="F15" s="188">
        <v>0</v>
      </c>
      <c r="G15" s="91">
        <v>0</v>
      </c>
      <c r="H15" s="188">
        <v>0</v>
      </c>
      <c r="I15" s="197">
        <f t="shared" si="0"/>
        <v>30</v>
      </c>
      <c r="J15" s="198">
        <v>16.95</v>
      </c>
      <c r="K15" s="124">
        <f t="shared" si="1"/>
        <v>20.85</v>
      </c>
      <c r="L15" s="125">
        <f t="shared" si="2"/>
        <v>625.5</v>
      </c>
      <c r="N15" s="126">
        <f t="shared" si="3"/>
        <v>625.5</v>
      </c>
      <c r="O15" s="126">
        <f t="shared" si="4"/>
        <v>0</v>
      </c>
      <c r="P15" s="126">
        <f t="shared" si="5"/>
        <v>0</v>
      </c>
      <c r="Q15" s="126">
        <f t="shared" si="6"/>
        <v>0</v>
      </c>
      <c r="R15" s="126">
        <f t="shared" si="7"/>
        <v>0</v>
      </c>
      <c r="S15" s="135">
        <f t="shared" si="8"/>
        <v>625.5</v>
      </c>
    </row>
    <row r="16" s="179" customFormat="1" ht="21.75" customHeight="1" spans="1:19">
      <c r="A16" s="188">
        <v>8</v>
      </c>
      <c r="B16" s="190" t="s">
        <v>396</v>
      </c>
      <c r="C16" s="188" t="s">
        <v>50</v>
      </c>
      <c r="D16" s="91">
        <v>20</v>
      </c>
      <c r="E16" s="188">
        <v>0</v>
      </c>
      <c r="F16" s="188">
        <v>0</v>
      </c>
      <c r="G16" s="91">
        <v>0</v>
      </c>
      <c r="H16" s="188">
        <v>0</v>
      </c>
      <c r="I16" s="197">
        <f t="shared" si="0"/>
        <v>20</v>
      </c>
      <c r="J16" s="198">
        <v>22.46</v>
      </c>
      <c r="K16" s="124">
        <f t="shared" si="1"/>
        <v>27.63</v>
      </c>
      <c r="L16" s="125">
        <f t="shared" si="2"/>
        <v>552.6</v>
      </c>
      <c r="N16" s="126">
        <f t="shared" si="3"/>
        <v>552.6</v>
      </c>
      <c r="O16" s="126">
        <f t="shared" si="4"/>
        <v>0</v>
      </c>
      <c r="P16" s="126">
        <f t="shared" si="5"/>
        <v>0</v>
      </c>
      <c r="Q16" s="126">
        <f t="shared" si="6"/>
        <v>0</v>
      </c>
      <c r="R16" s="126">
        <f t="shared" si="7"/>
        <v>0</v>
      </c>
      <c r="S16" s="135">
        <f t="shared" si="8"/>
        <v>552.6</v>
      </c>
    </row>
    <row r="17" s="179" customFormat="1" ht="21.75" customHeight="1" spans="1:19">
      <c r="A17" s="188">
        <v>9</v>
      </c>
      <c r="B17" s="189" t="s">
        <v>397</v>
      </c>
      <c r="C17" s="91" t="s">
        <v>50</v>
      </c>
      <c r="D17" s="188">
        <v>0</v>
      </c>
      <c r="E17" s="188">
        <v>0</v>
      </c>
      <c r="F17" s="188">
        <v>8</v>
      </c>
      <c r="G17" s="91">
        <v>0</v>
      </c>
      <c r="H17" s="188">
        <v>0</v>
      </c>
      <c r="I17" s="197">
        <f t="shared" si="0"/>
        <v>8</v>
      </c>
      <c r="J17" s="198">
        <v>71.3</v>
      </c>
      <c r="K17" s="124">
        <f t="shared" si="1"/>
        <v>87.71</v>
      </c>
      <c r="L17" s="125">
        <f t="shared" si="2"/>
        <v>701.68</v>
      </c>
      <c r="N17" s="126">
        <f t="shared" si="3"/>
        <v>0</v>
      </c>
      <c r="O17" s="126">
        <f t="shared" si="4"/>
        <v>0</v>
      </c>
      <c r="P17" s="126">
        <f t="shared" si="5"/>
        <v>701.68</v>
      </c>
      <c r="Q17" s="126">
        <f t="shared" si="6"/>
        <v>0</v>
      </c>
      <c r="R17" s="126">
        <f t="shared" si="7"/>
        <v>0</v>
      </c>
      <c r="S17" s="135">
        <f t="shared" si="8"/>
        <v>701.68</v>
      </c>
    </row>
    <row r="18" s="179" customFormat="1" ht="21.75" customHeight="1" spans="1:19">
      <c r="A18" s="188">
        <v>10</v>
      </c>
      <c r="B18" s="189" t="s">
        <v>398</v>
      </c>
      <c r="C18" s="91" t="s">
        <v>50</v>
      </c>
      <c r="D18" s="91">
        <v>20</v>
      </c>
      <c r="E18" s="188">
        <v>0</v>
      </c>
      <c r="F18" s="188">
        <v>0</v>
      </c>
      <c r="G18" s="91">
        <v>0</v>
      </c>
      <c r="H18" s="188">
        <v>0</v>
      </c>
      <c r="I18" s="197">
        <f t="shared" si="0"/>
        <v>20</v>
      </c>
      <c r="J18" s="198">
        <v>32</v>
      </c>
      <c r="K18" s="124">
        <f t="shared" si="1"/>
        <v>39.36</v>
      </c>
      <c r="L18" s="125">
        <f t="shared" si="2"/>
        <v>787.2</v>
      </c>
      <c r="N18" s="126">
        <f t="shared" si="3"/>
        <v>787.2</v>
      </c>
      <c r="O18" s="126">
        <f t="shared" si="4"/>
        <v>0</v>
      </c>
      <c r="P18" s="126">
        <f t="shared" si="5"/>
        <v>0</v>
      </c>
      <c r="Q18" s="126">
        <f t="shared" si="6"/>
        <v>0</v>
      </c>
      <c r="R18" s="126">
        <f t="shared" si="7"/>
        <v>0</v>
      </c>
      <c r="S18" s="135">
        <f t="shared" si="8"/>
        <v>787.2</v>
      </c>
    </row>
    <row r="19" s="179" customFormat="1" ht="39" customHeight="1" spans="1:19">
      <c r="A19" s="188">
        <v>11</v>
      </c>
      <c r="B19" s="189" t="s">
        <v>399</v>
      </c>
      <c r="C19" s="91" t="s">
        <v>50</v>
      </c>
      <c r="D19" s="91">
        <v>20</v>
      </c>
      <c r="E19" s="188">
        <v>0</v>
      </c>
      <c r="F19" s="188">
        <v>0</v>
      </c>
      <c r="G19" s="91">
        <v>0</v>
      </c>
      <c r="H19" s="188">
        <v>0</v>
      </c>
      <c r="I19" s="197">
        <f t="shared" si="0"/>
        <v>20</v>
      </c>
      <c r="J19" s="198">
        <v>21.88</v>
      </c>
      <c r="K19" s="124">
        <f t="shared" si="1"/>
        <v>26.91</v>
      </c>
      <c r="L19" s="125">
        <f t="shared" si="2"/>
        <v>538.2</v>
      </c>
      <c r="N19" s="126">
        <f t="shared" si="3"/>
        <v>538.2</v>
      </c>
      <c r="O19" s="126">
        <f t="shared" si="4"/>
        <v>0</v>
      </c>
      <c r="P19" s="126">
        <f t="shared" si="5"/>
        <v>0</v>
      </c>
      <c r="Q19" s="126">
        <f t="shared" si="6"/>
        <v>0</v>
      </c>
      <c r="R19" s="126">
        <f t="shared" si="7"/>
        <v>0</v>
      </c>
      <c r="S19" s="135">
        <f t="shared" si="8"/>
        <v>538.2</v>
      </c>
    </row>
    <row r="20" s="179" customFormat="1" ht="21.75" customHeight="1" spans="1:19">
      <c r="A20" s="188">
        <v>12</v>
      </c>
      <c r="B20" s="189" t="s">
        <v>400</v>
      </c>
      <c r="C20" s="91" t="s">
        <v>50</v>
      </c>
      <c r="D20" s="91">
        <v>30</v>
      </c>
      <c r="E20" s="188">
        <v>0</v>
      </c>
      <c r="F20" s="188">
        <v>0</v>
      </c>
      <c r="G20" s="91">
        <v>0</v>
      </c>
      <c r="H20" s="188">
        <v>0</v>
      </c>
      <c r="I20" s="197">
        <f t="shared" si="0"/>
        <v>30</v>
      </c>
      <c r="J20" s="198">
        <v>20.5</v>
      </c>
      <c r="K20" s="124">
        <f t="shared" si="1"/>
        <v>25.21</v>
      </c>
      <c r="L20" s="125">
        <f t="shared" si="2"/>
        <v>756.3</v>
      </c>
      <c r="N20" s="126">
        <f t="shared" si="3"/>
        <v>756.3</v>
      </c>
      <c r="O20" s="126">
        <f t="shared" si="4"/>
        <v>0</v>
      </c>
      <c r="P20" s="126">
        <f t="shared" si="5"/>
        <v>0</v>
      </c>
      <c r="Q20" s="126">
        <f t="shared" si="6"/>
        <v>0</v>
      </c>
      <c r="R20" s="126">
        <f t="shared" si="7"/>
        <v>0</v>
      </c>
      <c r="S20" s="135">
        <f t="shared" si="8"/>
        <v>756.3</v>
      </c>
    </row>
    <row r="21" s="179" customFormat="1" ht="21.75" customHeight="1" spans="1:19">
      <c r="A21" s="188">
        <v>13</v>
      </c>
      <c r="B21" s="189" t="s">
        <v>401</v>
      </c>
      <c r="C21" s="91" t="s">
        <v>50</v>
      </c>
      <c r="D21" s="91">
        <v>40</v>
      </c>
      <c r="E21" s="188">
        <v>0</v>
      </c>
      <c r="F21" s="188">
        <v>0</v>
      </c>
      <c r="G21" s="91">
        <v>0</v>
      </c>
      <c r="H21" s="188">
        <v>0</v>
      </c>
      <c r="I21" s="197">
        <f t="shared" si="0"/>
        <v>40</v>
      </c>
      <c r="J21" s="198">
        <v>37</v>
      </c>
      <c r="K21" s="124">
        <f t="shared" si="1"/>
        <v>45.51</v>
      </c>
      <c r="L21" s="125">
        <f t="shared" si="2"/>
        <v>1820.4</v>
      </c>
      <c r="N21" s="126">
        <f t="shared" si="3"/>
        <v>1820.4</v>
      </c>
      <c r="O21" s="126">
        <f t="shared" si="4"/>
        <v>0</v>
      </c>
      <c r="P21" s="126">
        <f t="shared" si="5"/>
        <v>0</v>
      </c>
      <c r="Q21" s="126">
        <f t="shared" si="6"/>
        <v>0</v>
      </c>
      <c r="R21" s="126">
        <f t="shared" si="7"/>
        <v>0</v>
      </c>
      <c r="S21" s="135">
        <f t="shared" si="8"/>
        <v>1820.4</v>
      </c>
    </row>
    <row r="22" s="179" customFormat="1" ht="37.5" customHeight="1" spans="1:19">
      <c r="A22" s="191" t="s">
        <v>59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9"/>
      <c r="L22" s="200">
        <f>SUM(L8:L21)</f>
        <v>36042.92</v>
      </c>
      <c r="N22" s="201">
        <f>SUM(N8:N21)</f>
        <v>26348.2</v>
      </c>
      <c r="O22" s="201">
        <f t="shared" ref="O22:S22" si="9">SUM(O8:O21)</f>
        <v>0</v>
      </c>
      <c r="P22" s="201">
        <f t="shared" si="9"/>
        <v>701.68</v>
      </c>
      <c r="Q22" s="201">
        <f t="shared" si="9"/>
        <v>0</v>
      </c>
      <c r="R22" s="201">
        <f t="shared" si="9"/>
        <v>8993.04</v>
      </c>
      <c r="S22" s="201">
        <f t="shared" si="9"/>
        <v>36042.92</v>
      </c>
    </row>
  </sheetData>
  <sortState ref="B6:P18">
    <sortCondition ref="B6"/>
  </sortState>
  <mergeCells count="13">
    <mergeCell ref="A3:L3"/>
    <mergeCell ref="A4:L4"/>
    <mergeCell ref="A5:I5"/>
    <mergeCell ref="K5:L5"/>
    <mergeCell ref="D6:I6"/>
    <mergeCell ref="A22:K22"/>
    <mergeCell ref="A6:A7"/>
    <mergeCell ref="B6:B7"/>
    <mergeCell ref="C6:C7"/>
    <mergeCell ref="J6:J7"/>
    <mergeCell ref="K6:K7"/>
    <mergeCell ref="L6:L7"/>
    <mergeCell ref="A1:L2"/>
  </mergeCells>
  <printOptions horizontalCentered="1"/>
  <pageMargins left="0" right="0" top="0" bottom="0" header="0" footer="0"/>
  <pageSetup paperSize="9" scale="53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2"/>
  <sheetViews>
    <sheetView view="pageBreakPreview" zoomScale="80" zoomScaleNormal="100" workbookViewId="0">
      <selection activeCell="A3" sqref="A3:L3"/>
    </sheetView>
  </sheetViews>
  <sheetFormatPr defaultColWidth="14" defaultRowHeight="18.95" customHeight="1"/>
  <cols>
    <col min="1" max="1" width="10.5714285714286" style="136" customWidth="1"/>
    <col min="2" max="2" width="67.5714285714286" style="137" customWidth="1"/>
    <col min="3" max="3" width="7.28571428571429" style="136" customWidth="1"/>
    <col min="4" max="4" width="22.1428571428571" style="136" customWidth="1"/>
    <col min="5" max="5" width="10.4285714285714" style="136" customWidth="1"/>
    <col min="6" max="6" width="13" style="136" customWidth="1"/>
    <col min="7" max="7" width="10" style="136" customWidth="1"/>
    <col min="8" max="8" width="13.2857142857143" style="136" customWidth="1"/>
    <col min="9" max="9" width="11.1428571428571" style="136" customWidth="1"/>
    <col min="10" max="10" width="17.1428571428571" style="138" customWidth="1"/>
    <col min="11" max="11" width="15.1428571428571" style="138" customWidth="1"/>
    <col min="12" max="12" width="20.1428571428571" style="138" customWidth="1"/>
    <col min="13" max="13" width="17.2857142857143" style="136"/>
    <col min="14" max="14" width="21" style="136" customWidth="1"/>
    <col min="15" max="17" width="17" style="136" customWidth="1"/>
    <col min="18" max="18" width="14" style="136"/>
    <col min="19" max="19" width="18.1428571428571" style="136" customWidth="1"/>
    <col min="20" max="16384" width="14" style="136"/>
  </cols>
  <sheetData>
    <row r="1" ht="48.95" customHeight="1" spans="1:12">
      <c r="A1" s="139" t="s">
        <v>230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62"/>
    </row>
    <row r="2" ht="27" customHeight="1" spans="1:12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63"/>
    </row>
    <row r="3" ht="32.1" customHeight="1" spans="1:12">
      <c r="A3" s="143" t="s">
        <v>402</v>
      </c>
      <c r="B3" s="144"/>
      <c r="C3" s="144"/>
      <c r="D3" s="144"/>
      <c r="E3" s="144"/>
      <c r="F3" s="144"/>
      <c r="G3" s="144"/>
      <c r="H3" s="144"/>
      <c r="I3" s="144"/>
      <c r="J3" s="164"/>
      <c r="K3" s="164"/>
      <c r="L3" s="165"/>
    </row>
    <row r="4" ht="72.95" customHeight="1" spans="1:12">
      <c r="A4" s="145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66"/>
    </row>
    <row r="5" ht="30.7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ht="16.5" spans="1:12">
      <c r="A6" s="149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70" t="s">
        <v>7</v>
      </c>
    </row>
    <row r="7" ht="48" spans="1:19">
      <c r="A7" s="149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70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ht="15.75" spans="1:19">
      <c r="A8" s="150">
        <v>1</v>
      </c>
      <c r="B8" s="151" t="s">
        <v>403</v>
      </c>
      <c r="C8" s="152" t="s">
        <v>50</v>
      </c>
      <c r="D8" s="153">
        <v>200</v>
      </c>
      <c r="E8" s="153">
        <v>100</v>
      </c>
      <c r="F8" s="153">
        <v>0</v>
      </c>
      <c r="G8" s="153">
        <v>50</v>
      </c>
      <c r="H8" s="153">
        <v>0</v>
      </c>
      <c r="I8" s="172">
        <f>D8+E8+F8+G8+H8</f>
        <v>350</v>
      </c>
      <c r="J8" s="126">
        <v>0.46</v>
      </c>
      <c r="K8" s="124">
        <f>TRUNC(J8+J8*$K$5,2)</f>
        <v>0.56</v>
      </c>
      <c r="L8" s="173">
        <f>I8*K8</f>
        <v>196</v>
      </c>
      <c r="N8" s="126">
        <f>K8*D8</f>
        <v>112</v>
      </c>
      <c r="O8" s="126">
        <f>K8*E8</f>
        <v>56</v>
      </c>
      <c r="P8" s="126">
        <f>K8*F8</f>
        <v>0</v>
      </c>
      <c r="Q8" s="126">
        <f>K8*G8</f>
        <v>28</v>
      </c>
      <c r="R8" s="126">
        <f>K8*H8</f>
        <v>0</v>
      </c>
      <c r="S8" s="135">
        <f>SUM(N8:R8)</f>
        <v>196</v>
      </c>
    </row>
    <row r="9" ht="15.75" spans="1:19">
      <c r="A9" s="154">
        <v>2</v>
      </c>
      <c r="B9" s="155" t="s">
        <v>404</v>
      </c>
      <c r="C9" s="152" t="s">
        <v>50</v>
      </c>
      <c r="D9" s="152">
        <v>200</v>
      </c>
      <c r="E9" s="152">
        <v>100</v>
      </c>
      <c r="F9" s="153">
        <v>0</v>
      </c>
      <c r="G9" s="152">
        <v>50</v>
      </c>
      <c r="H9" s="153">
        <v>0</v>
      </c>
      <c r="I9" s="172">
        <f t="shared" ref="I9:I50" si="0">D9+E9+F9+G9+H9</f>
        <v>350</v>
      </c>
      <c r="J9" s="123">
        <v>0.32</v>
      </c>
      <c r="K9" s="124">
        <f t="shared" ref="K9:K50" si="1">TRUNC(J9+J9*$K$5,2)</f>
        <v>0.39</v>
      </c>
      <c r="L9" s="173">
        <f t="shared" ref="L9:L50" si="2">I9*K9</f>
        <v>136.5</v>
      </c>
      <c r="N9" s="126">
        <f t="shared" ref="N9:N50" si="3">K9*D9</f>
        <v>78</v>
      </c>
      <c r="O9" s="126">
        <f t="shared" ref="O9:O50" si="4">K9*E9</f>
        <v>39</v>
      </c>
      <c r="P9" s="126">
        <f t="shared" ref="P9:P50" si="5">K9*F9</f>
        <v>0</v>
      </c>
      <c r="Q9" s="126">
        <f t="shared" ref="Q9:Q50" si="6">K9*G9</f>
        <v>19.5</v>
      </c>
      <c r="R9" s="126">
        <f t="shared" ref="R9:R50" si="7">K9*H9</f>
        <v>0</v>
      </c>
      <c r="S9" s="135">
        <f t="shared" ref="S9:S50" si="8">SUM(N9:R9)</f>
        <v>136.5</v>
      </c>
    </row>
    <row r="10" ht="15.75" spans="1:19">
      <c r="A10" s="154">
        <v>3</v>
      </c>
      <c r="B10" s="155" t="s">
        <v>405</v>
      </c>
      <c r="C10" s="152" t="s">
        <v>50</v>
      </c>
      <c r="D10" s="178">
        <v>100</v>
      </c>
      <c r="E10" s="178">
        <v>80</v>
      </c>
      <c r="F10" s="153">
        <v>0</v>
      </c>
      <c r="G10" s="178">
        <v>40</v>
      </c>
      <c r="H10" s="153">
        <v>0</v>
      </c>
      <c r="I10" s="172">
        <f t="shared" si="0"/>
        <v>220</v>
      </c>
      <c r="J10" s="123">
        <v>0.15</v>
      </c>
      <c r="K10" s="124">
        <f t="shared" si="1"/>
        <v>0.18</v>
      </c>
      <c r="L10" s="173">
        <f t="shared" si="2"/>
        <v>39.6</v>
      </c>
      <c r="N10" s="126">
        <f t="shared" si="3"/>
        <v>18</v>
      </c>
      <c r="O10" s="126">
        <f t="shared" si="4"/>
        <v>14.4</v>
      </c>
      <c r="P10" s="126">
        <f t="shared" si="5"/>
        <v>0</v>
      </c>
      <c r="Q10" s="126">
        <f t="shared" si="6"/>
        <v>7.2</v>
      </c>
      <c r="R10" s="126">
        <f t="shared" si="7"/>
        <v>0</v>
      </c>
      <c r="S10" s="135">
        <f t="shared" si="8"/>
        <v>39.6</v>
      </c>
    </row>
    <row r="11" ht="15.75" spans="1:19">
      <c r="A11" s="154">
        <v>4</v>
      </c>
      <c r="B11" s="155" t="s">
        <v>406</v>
      </c>
      <c r="C11" s="152" t="s">
        <v>50</v>
      </c>
      <c r="D11" s="178">
        <v>200</v>
      </c>
      <c r="E11" s="178">
        <v>80</v>
      </c>
      <c r="F11" s="153">
        <v>0</v>
      </c>
      <c r="G11" s="178">
        <v>40</v>
      </c>
      <c r="H11" s="153">
        <v>0</v>
      </c>
      <c r="I11" s="172">
        <f t="shared" si="0"/>
        <v>320</v>
      </c>
      <c r="J11" s="123">
        <v>0.13</v>
      </c>
      <c r="K11" s="124">
        <f t="shared" si="1"/>
        <v>0.15</v>
      </c>
      <c r="L11" s="173">
        <f t="shared" si="2"/>
        <v>48</v>
      </c>
      <c r="N11" s="126">
        <f t="shared" si="3"/>
        <v>30</v>
      </c>
      <c r="O11" s="126">
        <f t="shared" si="4"/>
        <v>12</v>
      </c>
      <c r="P11" s="126">
        <f t="shared" si="5"/>
        <v>0</v>
      </c>
      <c r="Q11" s="126">
        <f t="shared" si="6"/>
        <v>6</v>
      </c>
      <c r="R11" s="126">
        <f t="shared" si="7"/>
        <v>0</v>
      </c>
      <c r="S11" s="135">
        <f t="shared" si="8"/>
        <v>48</v>
      </c>
    </row>
    <row r="12" ht="15.75" spans="1:19">
      <c r="A12" s="154">
        <v>5</v>
      </c>
      <c r="B12" s="155" t="s">
        <v>407</v>
      </c>
      <c r="C12" s="152" t="s">
        <v>50</v>
      </c>
      <c r="D12" s="152">
        <v>80</v>
      </c>
      <c r="E12" s="152">
        <v>0</v>
      </c>
      <c r="F12" s="153">
        <v>0</v>
      </c>
      <c r="G12" s="152">
        <v>0</v>
      </c>
      <c r="H12" s="153">
        <v>0</v>
      </c>
      <c r="I12" s="172">
        <f t="shared" si="0"/>
        <v>80</v>
      </c>
      <c r="J12" s="123">
        <v>123.51</v>
      </c>
      <c r="K12" s="124">
        <f t="shared" si="1"/>
        <v>151.94</v>
      </c>
      <c r="L12" s="173">
        <f t="shared" si="2"/>
        <v>12155.2</v>
      </c>
      <c r="N12" s="126">
        <f t="shared" si="3"/>
        <v>12155.2</v>
      </c>
      <c r="O12" s="126">
        <f t="shared" si="4"/>
        <v>0</v>
      </c>
      <c r="P12" s="126">
        <f t="shared" si="5"/>
        <v>0</v>
      </c>
      <c r="Q12" s="126">
        <f t="shared" si="6"/>
        <v>0</v>
      </c>
      <c r="R12" s="126">
        <f t="shared" si="7"/>
        <v>0</v>
      </c>
      <c r="S12" s="135">
        <f t="shared" si="8"/>
        <v>12155.2</v>
      </c>
    </row>
    <row r="13" ht="31.5" spans="1:19">
      <c r="A13" s="154">
        <v>6</v>
      </c>
      <c r="B13" s="155" t="s">
        <v>408</v>
      </c>
      <c r="C13" s="152" t="s">
        <v>50</v>
      </c>
      <c r="D13" s="152">
        <v>80</v>
      </c>
      <c r="E13" s="152">
        <v>0</v>
      </c>
      <c r="F13" s="153">
        <v>0</v>
      </c>
      <c r="G13" s="152">
        <v>0</v>
      </c>
      <c r="H13" s="153">
        <v>0</v>
      </c>
      <c r="I13" s="172">
        <f t="shared" si="0"/>
        <v>80</v>
      </c>
      <c r="J13" s="123">
        <v>40.79</v>
      </c>
      <c r="K13" s="124">
        <f t="shared" si="1"/>
        <v>50.17</v>
      </c>
      <c r="L13" s="173">
        <f t="shared" si="2"/>
        <v>4013.6</v>
      </c>
      <c r="N13" s="126">
        <f t="shared" si="3"/>
        <v>4013.6</v>
      </c>
      <c r="O13" s="126">
        <f t="shared" si="4"/>
        <v>0</v>
      </c>
      <c r="P13" s="126">
        <f t="shared" si="5"/>
        <v>0</v>
      </c>
      <c r="Q13" s="126">
        <f t="shared" si="6"/>
        <v>0</v>
      </c>
      <c r="R13" s="126">
        <f t="shared" si="7"/>
        <v>0</v>
      </c>
      <c r="S13" s="135">
        <f t="shared" si="8"/>
        <v>4013.6</v>
      </c>
    </row>
    <row r="14" ht="31.5" spans="1:19">
      <c r="A14" s="154">
        <v>7</v>
      </c>
      <c r="B14" s="155" t="s">
        <v>409</v>
      </c>
      <c r="C14" s="152" t="s">
        <v>50</v>
      </c>
      <c r="D14" s="152">
        <v>80</v>
      </c>
      <c r="E14" s="152">
        <v>0</v>
      </c>
      <c r="F14" s="153">
        <v>0</v>
      </c>
      <c r="G14" s="152">
        <v>0</v>
      </c>
      <c r="H14" s="153">
        <v>0</v>
      </c>
      <c r="I14" s="172">
        <f t="shared" si="0"/>
        <v>80</v>
      </c>
      <c r="J14" s="123">
        <v>32.75</v>
      </c>
      <c r="K14" s="124">
        <f t="shared" si="1"/>
        <v>40.28</v>
      </c>
      <c r="L14" s="173">
        <f t="shared" si="2"/>
        <v>3222.4</v>
      </c>
      <c r="N14" s="126">
        <f t="shared" si="3"/>
        <v>3222.4</v>
      </c>
      <c r="O14" s="126">
        <f t="shared" si="4"/>
        <v>0</v>
      </c>
      <c r="P14" s="126">
        <f t="shared" si="5"/>
        <v>0</v>
      </c>
      <c r="Q14" s="126">
        <f t="shared" si="6"/>
        <v>0</v>
      </c>
      <c r="R14" s="126">
        <f t="shared" si="7"/>
        <v>0</v>
      </c>
      <c r="S14" s="135">
        <f t="shared" si="8"/>
        <v>3222.4</v>
      </c>
    </row>
    <row r="15" ht="31.5" spans="1:19">
      <c r="A15" s="154">
        <v>8</v>
      </c>
      <c r="B15" s="155" t="s">
        <v>410</v>
      </c>
      <c r="C15" s="152" t="s">
        <v>50</v>
      </c>
      <c r="D15" s="152">
        <v>100</v>
      </c>
      <c r="E15" s="152">
        <v>0</v>
      </c>
      <c r="F15" s="153">
        <v>0</v>
      </c>
      <c r="G15" s="152">
        <v>0</v>
      </c>
      <c r="H15" s="153">
        <v>0</v>
      </c>
      <c r="I15" s="172">
        <f t="shared" si="0"/>
        <v>100</v>
      </c>
      <c r="J15" s="123">
        <v>41</v>
      </c>
      <c r="K15" s="124">
        <f t="shared" si="1"/>
        <v>50.43</v>
      </c>
      <c r="L15" s="173">
        <f t="shared" si="2"/>
        <v>5043</v>
      </c>
      <c r="N15" s="126">
        <f t="shared" si="3"/>
        <v>5043</v>
      </c>
      <c r="O15" s="126">
        <f t="shared" si="4"/>
        <v>0</v>
      </c>
      <c r="P15" s="126">
        <f t="shared" si="5"/>
        <v>0</v>
      </c>
      <c r="Q15" s="126">
        <f t="shared" si="6"/>
        <v>0</v>
      </c>
      <c r="R15" s="126">
        <f t="shared" si="7"/>
        <v>0</v>
      </c>
      <c r="S15" s="135">
        <f t="shared" si="8"/>
        <v>5043</v>
      </c>
    </row>
    <row r="16" ht="15.75" spans="1:19">
      <c r="A16" s="154">
        <v>9</v>
      </c>
      <c r="B16" s="156" t="s">
        <v>411</v>
      </c>
      <c r="C16" s="152" t="s">
        <v>73</v>
      </c>
      <c r="D16" s="159">
        <v>0</v>
      </c>
      <c r="E16" s="152">
        <v>0</v>
      </c>
      <c r="F16" s="159">
        <v>200</v>
      </c>
      <c r="G16" s="159">
        <v>0</v>
      </c>
      <c r="H16" s="153">
        <v>0</v>
      </c>
      <c r="I16" s="172">
        <f t="shared" si="0"/>
        <v>200</v>
      </c>
      <c r="J16" s="123">
        <v>2.09</v>
      </c>
      <c r="K16" s="124">
        <f t="shared" si="1"/>
        <v>2.57</v>
      </c>
      <c r="L16" s="173">
        <f t="shared" si="2"/>
        <v>514</v>
      </c>
      <c r="N16" s="126">
        <f t="shared" si="3"/>
        <v>0</v>
      </c>
      <c r="O16" s="126">
        <f t="shared" si="4"/>
        <v>0</v>
      </c>
      <c r="P16" s="126">
        <f t="shared" si="5"/>
        <v>514</v>
      </c>
      <c r="Q16" s="126">
        <f t="shared" si="6"/>
        <v>0</v>
      </c>
      <c r="R16" s="126">
        <f t="shared" si="7"/>
        <v>0</v>
      </c>
      <c r="S16" s="135">
        <f t="shared" si="8"/>
        <v>514</v>
      </c>
    </row>
    <row r="17" ht="15.75" spans="1:19">
      <c r="A17" s="154">
        <v>10</v>
      </c>
      <c r="B17" s="156" t="s">
        <v>412</v>
      </c>
      <c r="C17" s="152" t="s">
        <v>73</v>
      </c>
      <c r="D17" s="159">
        <v>0</v>
      </c>
      <c r="E17" s="152">
        <v>0</v>
      </c>
      <c r="F17" s="159">
        <v>200</v>
      </c>
      <c r="G17" s="159">
        <v>0</v>
      </c>
      <c r="H17" s="153">
        <v>0</v>
      </c>
      <c r="I17" s="172">
        <f t="shared" si="0"/>
        <v>200</v>
      </c>
      <c r="J17" s="123">
        <v>14.5</v>
      </c>
      <c r="K17" s="124">
        <f t="shared" si="1"/>
        <v>17.83</v>
      </c>
      <c r="L17" s="173">
        <f t="shared" si="2"/>
        <v>3566</v>
      </c>
      <c r="N17" s="126">
        <f t="shared" si="3"/>
        <v>0</v>
      </c>
      <c r="O17" s="126">
        <f t="shared" si="4"/>
        <v>0</v>
      </c>
      <c r="P17" s="126">
        <f t="shared" si="5"/>
        <v>3566</v>
      </c>
      <c r="Q17" s="126">
        <f t="shared" si="6"/>
        <v>0</v>
      </c>
      <c r="R17" s="126">
        <f t="shared" si="7"/>
        <v>0</v>
      </c>
      <c r="S17" s="135">
        <f t="shared" si="8"/>
        <v>3566</v>
      </c>
    </row>
    <row r="18" ht="31.5" spans="1:19">
      <c r="A18" s="154">
        <v>11</v>
      </c>
      <c r="B18" s="155" t="s">
        <v>413</v>
      </c>
      <c r="C18" s="152" t="s">
        <v>50</v>
      </c>
      <c r="D18" s="152">
        <v>80</v>
      </c>
      <c r="E18" s="152">
        <v>50</v>
      </c>
      <c r="F18" s="153">
        <v>0</v>
      </c>
      <c r="G18" s="152">
        <v>30</v>
      </c>
      <c r="H18" s="153">
        <v>0</v>
      </c>
      <c r="I18" s="172">
        <f t="shared" si="0"/>
        <v>160</v>
      </c>
      <c r="J18" s="123">
        <v>6.55</v>
      </c>
      <c r="K18" s="124">
        <f t="shared" si="1"/>
        <v>8.05</v>
      </c>
      <c r="L18" s="173">
        <f t="shared" si="2"/>
        <v>1288</v>
      </c>
      <c r="N18" s="126">
        <f t="shared" si="3"/>
        <v>644</v>
      </c>
      <c r="O18" s="126">
        <f t="shared" si="4"/>
        <v>402.5</v>
      </c>
      <c r="P18" s="126">
        <f t="shared" si="5"/>
        <v>0</v>
      </c>
      <c r="Q18" s="126">
        <f t="shared" si="6"/>
        <v>241.5</v>
      </c>
      <c r="R18" s="126">
        <f t="shared" si="7"/>
        <v>0</v>
      </c>
      <c r="S18" s="135">
        <f t="shared" si="8"/>
        <v>1288</v>
      </c>
    </row>
    <row r="19" ht="15.75" spans="1:19">
      <c r="A19" s="154">
        <v>12</v>
      </c>
      <c r="B19" s="155" t="s">
        <v>414</v>
      </c>
      <c r="C19" s="152" t="s">
        <v>50</v>
      </c>
      <c r="D19" s="152">
        <v>100</v>
      </c>
      <c r="E19" s="152">
        <v>50</v>
      </c>
      <c r="F19" s="153">
        <v>0</v>
      </c>
      <c r="G19" s="152">
        <v>30</v>
      </c>
      <c r="H19" s="153">
        <v>0</v>
      </c>
      <c r="I19" s="172">
        <f t="shared" si="0"/>
        <v>180</v>
      </c>
      <c r="J19" s="123">
        <v>5.26</v>
      </c>
      <c r="K19" s="124">
        <f t="shared" si="1"/>
        <v>6.47</v>
      </c>
      <c r="L19" s="173">
        <f t="shared" si="2"/>
        <v>1164.6</v>
      </c>
      <c r="N19" s="126">
        <f t="shared" si="3"/>
        <v>647</v>
      </c>
      <c r="O19" s="126">
        <f t="shared" si="4"/>
        <v>323.5</v>
      </c>
      <c r="P19" s="126">
        <f t="shared" si="5"/>
        <v>0</v>
      </c>
      <c r="Q19" s="126">
        <f t="shared" si="6"/>
        <v>194.1</v>
      </c>
      <c r="R19" s="126">
        <f t="shared" si="7"/>
        <v>0</v>
      </c>
      <c r="S19" s="135">
        <f t="shared" si="8"/>
        <v>1164.6</v>
      </c>
    </row>
    <row r="20" ht="31.5" spans="1:19">
      <c r="A20" s="154">
        <v>13</v>
      </c>
      <c r="B20" s="155" t="s">
        <v>415</v>
      </c>
      <c r="C20" s="152" t="s">
        <v>50</v>
      </c>
      <c r="D20" s="152">
        <v>80</v>
      </c>
      <c r="E20" s="152">
        <v>50</v>
      </c>
      <c r="F20" s="153">
        <v>0</v>
      </c>
      <c r="G20" s="152">
        <v>20</v>
      </c>
      <c r="H20" s="153">
        <v>0</v>
      </c>
      <c r="I20" s="172">
        <f t="shared" si="0"/>
        <v>150</v>
      </c>
      <c r="J20" s="123">
        <v>16.65</v>
      </c>
      <c r="K20" s="124">
        <f t="shared" si="1"/>
        <v>20.48</v>
      </c>
      <c r="L20" s="173">
        <f t="shared" si="2"/>
        <v>3072</v>
      </c>
      <c r="N20" s="126">
        <f t="shared" si="3"/>
        <v>1638.4</v>
      </c>
      <c r="O20" s="126">
        <f t="shared" si="4"/>
        <v>1024</v>
      </c>
      <c r="P20" s="126">
        <f t="shared" si="5"/>
        <v>0</v>
      </c>
      <c r="Q20" s="126">
        <f t="shared" si="6"/>
        <v>409.6</v>
      </c>
      <c r="R20" s="126">
        <f t="shared" si="7"/>
        <v>0</v>
      </c>
      <c r="S20" s="135">
        <f t="shared" si="8"/>
        <v>3072</v>
      </c>
    </row>
    <row r="21" ht="15.75" spans="1:19">
      <c r="A21" s="154">
        <v>14</v>
      </c>
      <c r="B21" s="155" t="s">
        <v>416</v>
      </c>
      <c r="C21" s="152" t="s">
        <v>50</v>
      </c>
      <c r="D21" s="152">
        <v>40</v>
      </c>
      <c r="E21" s="152">
        <v>50</v>
      </c>
      <c r="F21" s="153">
        <v>0</v>
      </c>
      <c r="G21" s="152">
        <v>20</v>
      </c>
      <c r="H21" s="153">
        <v>0</v>
      </c>
      <c r="I21" s="172">
        <f t="shared" si="0"/>
        <v>110</v>
      </c>
      <c r="J21" s="123">
        <v>28.8</v>
      </c>
      <c r="K21" s="124">
        <f t="shared" si="1"/>
        <v>35.42</v>
      </c>
      <c r="L21" s="173">
        <f t="shared" si="2"/>
        <v>3896.2</v>
      </c>
      <c r="N21" s="126">
        <f t="shared" si="3"/>
        <v>1416.8</v>
      </c>
      <c r="O21" s="126">
        <f t="shared" si="4"/>
        <v>1771</v>
      </c>
      <c r="P21" s="126">
        <f t="shared" si="5"/>
        <v>0</v>
      </c>
      <c r="Q21" s="126">
        <f t="shared" si="6"/>
        <v>708.4</v>
      </c>
      <c r="R21" s="126">
        <f t="shared" si="7"/>
        <v>0</v>
      </c>
      <c r="S21" s="135">
        <f t="shared" si="8"/>
        <v>3896.2</v>
      </c>
    </row>
    <row r="22" ht="47.25" spans="1:19">
      <c r="A22" s="154">
        <v>15</v>
      </c>
      <c r="B22" s="155" t="s">
        <v>417</v>
      </c>
      <c r="C22" s="152" t="s">
        <v>50</v>
      </c>
      <c r="D22" s="152">
        <v>400</v>
      </c>
      <c r="E22" s="152">
        <v>80</v>
      </c>
      <c r="F22" s="153">
        <v>0</v>
      </c>
      <c r="G22" s="152">
        <v>40</v>
      </c>
      <c r="H22" s="153">
        <v>0</v>
      </c>
      <c r="I22" s="172">
        <f t="shared" si="0"/>
        <v>520</v>
      </c>
      <c r="J22" s="123">
        <v>44.45</v>
      </c>
      <c r="K22" s="124">
        <f t="shared" si="1"/>
        <v>54.68</v>
      </c>
      <c r="L22" s="173">
        <f t="shared" si="2"/>
        <v>28433.6</v>
      </c>
      <c r="N22" s="126">
        <f t="shared" si="3"/>
        <v>21872</v>
      </c>
      <c r="O22" s="126">
        <f t="shared" si="4"/>
        <v>4374.4</v>
      </c>
      <c r="P22" s="126">
        <f t="shared" si="5"/>
        <v>0</v>
      </c>
      <c r="Q22" s="126">
        <f t="shared" si="6"/>
        <v>2187.2</v>
      </c>
      <c r="R22" s="126">
        <f t="shared" si="7"/>
        <v>0</v>
      </c>
      <c r="S22" s="135">
        <f t="shared" si="8"/>
        <v>28433.6</v>
      </c>
    </row>
    <row r="23" ht="63" spans="1:19">
      <c r="A23" s="154">
        <v>16</v>
      </c>
      <c r="B23" s="155" t="s">
        <v>418</v>
      </c>
      <c r="C23" s="152" t="s">
        <v>50</v>
      </c>
      <c r="D23" s="152">
        <v>40</v>
      </c>
      <c r="E23" s="152">
        <v>50</v>
      </c>
      <c r="F23" s="153">
        <v>0</v>
      </c>
      <c r="G23" s="152">
        <v>30</v>
      </c>
      <c r="H23" s="153">
        <v>0</v>
      </c>
      <c r="I23" s="172">
        <f t="shared" si="0"/>
        <v>120</v>
      </c>
      <c r="J23" s="123">
        <v>36.95</v>
      </c>
      <c r="K23" s="124">
        <f t="shared" si="1"/>
        <v>45.45</v>
      </c>
      <c r="L23" s="173">
        <f t="shared" si="2"/>
        <v>5454</v>
      </c>
      <c r="N23" s="126">
        <f t="shared" si="3"/>
        <v>1818</v>
      </c>
      <c r="O23" s="126">
        <f t="shared" si="4"/>
        <v>2272.5</v>
      </c>
      <c r="P23" s="126">
        <f t="shared" si="5"/>
        <v>0</v>
      </c>
      <c r="Q23" s="126">
        <f t="shared" si="6"/>
        <v>1363.5</v>
      </c>
      <c r="R23" s="126">
        <f t="shared" si="7"/>
        <v>0</v>
      </c>
      <c r="S23" s="135">
        <f t="shared" si="8"/>
        <v>5454</v>
      </c>
    </row>
    <row r="24" ht="15.75" spans="1:19">
      <c r="A24" s="154">
        <v>17</v>
      </c>
      <c r="B24" s="155" t="s">
        <v>419</v>
      </c>
      <c r="C24" s="152" t="s">
        <v>89</v>
      </c>
      <c r="D24" s="152">
        <v>80</v>
      </c>
      <c r="E24" s="152">
        <v>0</v>
      </c>
      <c r="F24" s="153">
        <v>0</v>
      </c>
      <c r="G24" s="152">
        <v>0</v>
      </c>
      <c r="H24" s="153">
        <v>0</v>
      </c>
      <c r="I24" s="172">
        <f t="shared" si="0"/>
        <v>80</v>
      </c>
      <c r="J24" s="123">
        <v>122.81</v>
      </c>
      <c r="K24" s="124">
        <f t="shared" si="1"/>
        <v>151.08</v>
      </c>
      <c r="L24" s="173">
        <f t="shared" si="2"/>
        <v>12086.4</v>
      </c>
      <c r="N24" s="126">
        <f t="shared" si="3"/>
        <v>12086.4</v>
      </c>
      <c r="O24" s="126">
        <f t="shared" si="4"/>
        <v>0</v>
      </c>
      <c r="P24" s="126">
        <f t="shared" si="5"/>
        <v>0</v>
      </c>
      <c r="Q24" s="126">
        <f t="shared" si="6"/>
        <v>0</v>
      </c>
      <c r="R24" s="126">
        <f t="shared" si="7"/>
        <v>0</v>
      </c>
      <c r="S24" s="135">
        <f t="shared" si="8"/>
        <v>12086.4</v>
      </c>
    </row>
    <row r="25" ht="15.75" spans="1:19">
      <c r="A25" s="154">
        <v>18</v>
      </c>
      <c r="B25" s="155" t="s">
        <v>420</v>
      </c>
      <c r="C25" s="152" t="s">
        <v>89</v>
      </c>
      <c r="D25" s="152">
        <v>300</v>
      </c>
      <c r="E25" s="152">
        <v>0</v>
      </c>
      <c r="F25" s="153">
        <v>0</v>
      </c>
      <c r="G25" s="152">
        <v>0</v>
      </c>
      <c r="H25" s="153">
        <v>0</v>
      </c>
      <c r="I25" s="172">
        <f t="shared" si="0"/>
        <v>300</v>
      </c>
      <c r="J25" s="123">
        <v>145</v>
      </c>
      <c r="K25" s="124">
        <f t="shared" si="1"/>
        <v>178.37</v>
      </c>
      <c r="L25" s="173">
        <f t="shared" si="2"/>
        <v>53511</v>
      </c>
      <c r="N25" s="126">
        <f t="shared" si="3"/>
        <v>53511</v>
      </c>
      <c r="O25" s="126">
        <f t="shared" si="4"/>
        <v>0</v>
      </c>
      <c r="P25" s="126">
        <f t="shared" si="5"/>
        <v>0</v>
      </c>
      <c r="Q25" s="126">
        <f t="shared" si="6"/>
        <v>0</v>
      </c>
      <c r="R25" s="126">
        <f t="shared" si="7"/>
        <v>0</v>
      </c>
      <c r="S25" s="135">
        <f t="shared" si="8"/>
        <v>53511</v>
      </c>
    </row>
    <row r="26" ht="47.25" spans="1:19">
      <c r="A26" s="154">
        <v>19</v>
      </c>
      <c r="B26" s="156" t="s">
        <v>421</v>
      </c>
      <c r="C26" s="152" t="s">
        <v>89</v>
      </c>
      <c r="D26" s="152">
        <v>0</v>
      </c>
      <c r="E26" s="152">
        <v>0</v>
      </c>
      <c r="F26" s="152">
        <v>100</v>
      </c>
      <c r="G26" s="152">
        <v>0</v>
      </c>
      <c r="H26" s="153">
        <v>0</v>
      </c>
      <c r="I26" s="172">
        <f t="shared" si="0"/>
        <v>100</v>
      </c>
      <c r="J26" s="123">
        <v>4.5</v>
      </c>
      <c r="K26" s="124">
        <f t="shared" si="1"/>
        <v>5.53</v>
      </c>
      <c r="L26" s="173">
        <f t="shared" si="2"/>
        <v>553</v>
      </c>
      <c r="N26" s="126">
        <f t="shared" si="3"/>
        <v>0</v>
      </c>
      <c r="O26" s="126">
        <f t="shared" si="4"/>
        <v>0</v>
      </c>
      <c r="P26" s="126">
        <f t="shared" si="5"/>
        <v>553</v>
      </c>
      <c r="Q26" s="126">
        <f t="shared" si="6"/>
        <v>0</v>
      </c>
      <c r="R26" s="126">
        <f t="shared" si="7"/>
        <v>0</v>
      </c>
      <c r="S26" s="135">
        <f t="shared" si="8"/>
        <v>553</v>
      </c>
    </row>
    <row r="27" ht="15.75" spans="1:19">
      <c r="A27" s="154">
        <v>20</v>
      </c>
      <c r="B27" s="155" t="s">
        <v>422</v>
      </c>
      <c r="C27" s="152" t="s">
        <v>89</v>
      </c>
      <c r="D27" s="152">
        <v>80</v>
      </c>
      <c r="E27" s="152">
        <v>0</v>
      </c>
      <c r="F27" s="153">
        <v>0</v>
      </c>
      <c r="G27" s="152">
        <v>0</v>
      </c>
      <c r="H27" s="153">
        <v>0</v>
      </c>
      <c r="I27" s="172">
        <f t="shared" si="0"/>
        <v>80</v>
      </c>
      <c r="J27" s="123">
        <v>89</v>
      </c>
      <c r="K27" s="124">
        <f t="shared" si="1"/>
        <v>109.48</v>
      </c>
      <c r="L27" s="173">
        <f t="shared" si="2"/>
        <v>8758.4</v>
      </c>
      <c r="N27" s="126">
        <f t="shared" si="3"/>
        <v>8758.4</v>
      </c>
      <c r="O27" s="126">
        <f t="shared" si="4"/>
        <v>0</v>
      </c>
      <c r="P27" s="126">
        <f t="shared" si="5"/>
        <v>0</v>
      </c>
      <c r="Q27" s="126">
        <f t="shared" si="6"/>
        <v>0</v>
      </c>
      <c r="R27" s="126">
        <f t="shared" si="7"/>
        <v>0</v>
      </c>
      <c r="S27" s="135">
        <f t="shared" si="8"/>
        <v>8758.4</v>
      </c>
    </row>
    <row r="28" ht="15.75" spans="1:19">
      <c r="A28" s="154">
        <v>21</v>
      </c>
      <c r="B28" s="155" t="s">
        <v>423</v>
      </c>
      <c r="C28" s="152" t="s">
        <v>89</v>
      </c>
      <c r="D28" s="152">
        <v>200</v>
      </c>
      <c r="E28" s="152">
        <v>0</v>
      </c>
      <c r="F28" s="153">
        <v>0</v>
      </c>
      <c r="G28" s="152">
        <v>0</v>
      </c>
      <c r="H28" s="153">
        <v>0</v>
      </c>
      <c r="I28" s="172">
        <f t="shared" si="0"/>
        <v>200</v>
      </c>
      <c r="J28" s="123">
        <v>70.98</v>
      </c>
      <c r="K28" s="124">
        <f t="shared" si="1"/>
        <v>87.31</v>
      </c>
      <c r="L28" s="173">
        <f t="shared" si="2"/>
        <v>17462</v>
      </c>
      <c r="N28" s="126">
        <f t="shared" si="3"/>
        <v>17462</v>
      </c>
      <c r="O28" s="126">
        <f t="shared" si="4"/>
        <v>0</v>
      </c>
      <c r="P28" s="126">
        <f t="shared" si="5"/>
        <v>0</v>
      </c>
      <c r="Q28" s="126">
        <f t="shared" si="6"/>
        <v>0</v>
      </c>
      <c r="R28" s="126">
        <f t="shared" si="7"/>
        <v>0</v>
      </c>
      <c r="S28" s="135">
        <f t="shared" si="8"/>
        <v>17462</v>
      </c>
    </row>
    <row r="29" ht="15.75" spans="1:19">
      <c r="A29" s="154">
        <v>22</v>
      </c>
      <c r="B29" s="155" t="s">
        <v>424</v>
      </c>
      <c r="C29" s="152" t="s">
        <v>89</v>
      </c>
      <c r="D29" s="152">
        <v>100</v>
      </c>
      <c r="E29" s="152">
        <v>0</v>
      </c>
      <c r="F29" s="153">
        <v>0</v>
      </c>
      <c r="G29" s="152">
        <v>0</v>
      </c>
      <c r="H29" s="153">
        <v>0</v>
      </c>
      <c r="I29" s="172">
        <f t="shared" si="0"/>
        <v>100</v>
      </c>
      <c r="J29" s="123">
        <v>150</v>
      </c>
      <c r="K29" s="124">
        <f t="shared" si="1"/>
        <v>184.53</v>
      </c>
      <c r="L29" s="173">
        <f t="shared" si="2"/>
        <v>18453</v>
      </c>
      <c r="N29" s="126">
        <f t="shared" si="3"/>
        <v>18453</v>
      </c>
      <c r="O29" s="126">
        <f t="shared" si="4"/>
        <v>0</v>
      </c>
      <c r="P29" s="126">
        <f t="shared" si="5"/>
        <v>0</v>
      </c>
      <c r="Q29" s="126">
        <f t="shared" si="6"/>
        <v>0</v>
      </c>
      <c r="R29" s="126">
        <f t="shared" si="7"/>
        <v>0</v>
      </c>
      <c r="S29" s="135">
        <f t="shared" si="8"/>
        <v>18453</v>
      </c>
    </row>
    <row r="30" ht="15.75" spans="1:19">
      <c r="A30" s="154">
        <v>23</v>
      </c>
      <c r="B30" s="155" t="s">
        <v>425</v>
      </c>
      <c r="C30" s="152" t="s">
        <v>89</v>
      </c>
      <c r="D30" s="152">
        <v>80</v>
      </c>
      <c r="E30" s="152">
        <v>0</v>
      </c>
      <c r="F30" s="153">
        <v>0</v>
      </c>
      <c r="G30" s="152">
        <v>0</v>
      </c>
      <c r="H30" s="153">
        <v>0</v>
      </c>
      <c r="I30" s="172">
        <f t="shared" si="0"/>
        <v>80</v>
      </c>
      <c r="J30" s="123">
        <v>120</v>
      </c>
      <c r="K30" s="124">
        <f t="shared" si="1"/>
        <v>147.62</v>
      </c>
      <c r="L30" s="173">
        <f t="shared" si="2"/>
        <v>11809.6</v>
      </c>
      <c r="N30" s="126">
        <f t="shared" si="3"/>
        <v>11809.6</v>
      </c>
      <c r="O30" s="126">
        <f t="shared" si="4"/>
        <v>0</v>
      </c>
      <c r="P30" s="126">
        <f t="shared" si="5"/>
        <v>0</v>
      </c>
      <c r="Q30" s="126">
        <f t="shared" si="6"/>
        <v>0</v>
      </c>
      <c r="R30" s="126">
        <f t="shared" si="7"/>
        <v>0</v>
      </c>
      <c r="S30" s="135">
        <f t="shared" si="8"/>
        <v>11809.6</v>
      </c>
    </row>
    <row r="31" ht="31.5" spans="1:19">
      <c r="A31" s="154">
        <v>24</v>
      </c>
      <c r="B31" s="155" t="s">
        <v>426</v>
      </c>
      <c r="C31" s="152" t="s">
        <v>89</v>
      </c>
      <c r="D31" s="152">
        <v>80</v>
      </c>
      <c r="E31" s="152">
        <v>0</v>
      </c>
      <c r="F31" s="153">
        <v>0</v>
      </c>
      <c r="G31" s="152">
        <v>0</v>
      </c>
      <c r="H31" s="153">
        <v>0</v>
      </c>
      <c r="I31" s="172">
        <f t="shared" si="0"/>
        <v>80</v>
      </c>
      <c r="J31" s="123">
        <v>89</v>
      </c>
      <c r="K31" s="124">
        <f t="shared" si="1"/>
        <v>109.48</v>
      </c>
      <c r="L31" s="173">
        <f t="shared" si="2"/>
        <v>8758.4</v>
      </c>
      <c r="N31" s="126">
        <f t="shared" si="3"/>
        <v>8758.4</v>
      </c>
      <c r="O31" s="126">
        <f t="shared" si="4"/>
        <v>0</v>
      </c>
      <c r="P31" s="126">
        <f t="shared" si="5"/>
        <v>0</v>
      </c>
      <c r="Q31" s="126">
        <f t="shared" si="6"/>
        <v>0</v>
      </c>
      <c r="R31" s="126">
        <f t="shared" si="7"/>
        <v>0</v>
      </c>
      <c r="S31" s="135">
        <f t="shared" si="8"/>
        <v>8758.4</v>
      </c>
    </row>
    <row r="32" ht="15.75" spans="1:19">
      <c r="A32" s="154">
        <v>25</v>
      </c>
      <c r="B32" s="155" t="s">
        <v>427</v>
      </c>
      <c r="C32" s="152" t="s">
        <v>73</v>
      </c>
      <c r="D32" s="152">
        <v>250</v>
      </c>
      <c r="E32" s="152">
        <v>0</v>
      </c>
      <c r="F32" s="153">
        <v>0</v>
      </c>
      <c r="G32" s="152">
        <v>0</v>
      </c>
      <c r="H32" s="153">
        <v>0</v>
      </c>
      <c r="I32" s="172">
        <f t="shared" si="0"/>
        <v>250</v>
      </c>
      <c r="J32" s="123">
        <v>15.2</v>
      </c>
      <c r="K32" s="124">
        <f t="shared" si="1"/>
        <v>18.69</v>
      </c>
      <c r="L32" s="173">
        <f t="shared" si="2"/>
        <v>4672.5</v>
      </c>
      <c r="N32" s="126">
        <f t="shared" si="3"/>
        <v>4672.5</v>
      </c>
      <c r="O32" s="126">
        <f t="shared" si="4"/>
        <v>0</v>
      </c>
      <c r="P32" s="126">
        <f t="shared" si="5"/>
        <v>0</v>
      </c>
      <c r="Q32" s="126">
        <f t="shared" si="6"/>
        <v>0</v>
      </c>
      <c r="R32" s="126">
        <f t="shared" si="7"/>
        <v>0</v>
      </c>
      <c r="S32" s="135">
        <f t="shared" si="8"/>
        <v>4672.5</v>
      </c>
    </row>
    <row r="33" ht="15.75" spans="1:19">
      <c r="A33" s="154">
        <v>26</v>
      </c>
      <c r="B33" s="155" t="s">
        <v>428</v>
      </c>
      <c r="C33" s="152" t="s">
        <v>73</v>
      </c>
      <c r="D33" s="152">
        <v>250</v>
      </c>
      <c r="E33" s="152">
        <v>0</v>
      </c>
      <c r="F33" s="153">
        <v>0</v>
      </c>
      <c r="G33" s="152">
        <v>0</v>
      </c>
      <c r="H33" s="153">
        <v>0</v>
      </c>
      <c r="I33" s="172">
        <f t="shared" si="0"/>
        <v>250</v>
      </c>
      <c r="J33" s="123">
        <v>21.12</v>
      </c>
      <c r="K33" s="124">
        <f t="shared" si="1"/>
        <v>25.98</v>
      </c>
      <c r="L33" s="173">
        <f t="shared" si="2"/>
        <v>6495</v>
      </c>
      <c r="N33" s="126">
        <f t="shared" si="3"/>
        <v>6495</v>
      </c>
      <c r="O33" s="126">
        <f t="shared" si="4"/>
        <v>0</v>
      </c>
      <c r="P33" s="126">
        <f t="shared" si="5"/>
        <v>0</v>
      </c>
      <c r="Q33" s="126">
        <f t="shared" si="6"/>
        <v>0</v>
      </c>
      <c r="R33" s="126">
        <f t="shared" si="7"/>
        <v>0</v>
      </c>
      <c r="S33" s="135">
        <f t="shared" si="8"/>
        <v>6495</v>
      </c>
    </row>
    <row r="34" ht="31.5" spans="1:19">
      <c r="A34" s="154">
        <v>27</v>
      </c>
      <c r="B34" s="155" t="s">
        <v>429</v>
      </c>
      <c r="C34" s="152" t="s">
        <v>50</v>
      </c>
      <c r="D34" s="152">
        <v>800</v>
      </c>
      <c r="E34" s="152">
        <v>400</v>
      </c>
      <c r="F34" s="153">
        <v>0</v>
      </c>
      <c r="G34" s="152">
        <v>300</v>
      </c>
      <c r="H34" s="153">
        <v>0</v>
      </c>
      <c r="I34" s="172">
        <f t="shared" si="0"/>
        <v>1500</v>
      </c>
      <c r="J34" s="123">
        <v>0.29</v>
      </c>
      <c r="K34" s="124">
        <f t="shared" si="1"/>
        <v>0.35</v>
      </c>
      <c r="L34" s="173">
        <f t="shared" si="2"/>
        <v>525</v>
      </c>
      <c r="N34" s="126">
        <f t="shared" si="3"/>
        <v>280</v>
      </c>
      <c r="O34" s="126">
        <f t="shared" si="4"/>
        <v>140</v>
      </c>
      <c r="P34" s="126">
        <f t="shared" si="5"/>
        <v>0</v>
      </c>
      <c r="Q34" s="126">
        <f t="shared" si="6"/>
        <v>105</v>
      </c>
      <c r="R34" s="126">
        <f t="shared" si="7"/>
        <v>0</v>
      </c>
      <c r="S34" s="135">
        <f t="shared" si="8"/>
        <v>525</v>
      </c>
    </row>
    <row r="35" ht="31.5" spans="1:19">
      <c r="A35" s="154">
        <v>28</v>
      </c>
      <c r="B35" s="155" t="s">
        <v>430</v>
      </c>
      <c r="C35" s="152" t="s">
        <v>50</v>
      </c>
      <c r="D35" s="152">
        <v>800</v>
      </c>
      <c r="E35" s="152">
        <v>300</v>
      </c>
      <c r="F35" s="153">
        <v>0</v>
      </c>
      <c r="G35" s="152">
        <v>200</v>
      </c>
      <c r="H35" s="153">
        <v>0</v>
      </c>
      <c r="I35" s="172">
        <f t="shared" si="0"/>
        <v>1300</v>
      </c>
      <c r="J35" s="123">
        <v>1.73</v>
      </c>
      <c r="K35" s="124">
        <f t="shared" si="1"/>
        <v>2.12</v>
      </c>
      <c r="L35" s="173">
        <f t="shared" si="2"/>
        <v>2756</v>
      </c>
      <c r="N35" s="126">
        <f t="shared" si="3"/>
        <v>1696</v>
      </c>
      <c r="O35" s="126">
        <f t="shared" si="4"/>
        <v>636</v>
      </c>
      <c r="P35" s="126">
        <f t="shared" si="5"/>
        <v>0</v>
      </c>
      <c r="Q35" s="126">
        <f t="shared" si="6"/>
        <v>424</v>
      </c>
      <c r="R35" s="126">
        <f t="shared" si="7"/>
        <v>0</v>
      </c>
      <c r="S35" s="135">
        <f t="shared" si="8"/>
        <v>2756</v>
      </c>
    </row>
    <row r="36" ht="31.5" spans="1:19">
      <c r="A36" s="154">
        <v>29</v>
      </c>
      <c r="B36" s="155" t="s">
        <v>431</v>
      </c>
      <c r="C36" s="152" t="s">
        <v>50</v>
      </c>
      <c r="D36" s="152">
        <v>15</v>
      </c>
      <c r="E36" s="152">
        <v>5</v>
      </c>
      <c r="F36" s="153">
        <v>0</v>
      </c>
      <c r="G36" s="152">
        <v>5</v>
      </c>
      <c r="H36" s="153">
        <v>0</v>
      </c>
      <c r="I36" s="172">
        <f t="shared" si="0"/>
        <v>25</v>
      </c>
      <c r="J36" s="123">
        <v>0.44</v>
      </c>
      <c r="K36" s="124">
        <f t="shared" si="1"/>
        <v>0.54</v>
      </c>
      <c r="L36" s="173">
        <f t="shared" si="2"/>
        <v>13.5</v>
      </c>
      <c r="N36" s="126">
        <f t="shared" si="3"/>
        <v>8.1</v>
      </c>
      <c r="O36" s="126">
        <f t="shared" si="4"/>
        <v>2.7</v>
      </c>
      <c r="P36" s="126">
        <f t="shared" si="5"/>
        <v>0</v>
      </c>
      <c r="Q36" s="126">
        <f t="shared" si="6"/>
        <v>2.7</v>
      </c>
      <c r="R36" s="126">
        <f t="shared" si="7"/>
        <v>0</v>
      </c>
      <c r="S36" s="135">
        <f t="shared" si="8"/>
        <v>13.5</v>
      </c>
    </row>
    <row r="37" ht="31.5" spans="1:19">
      <c r="A37" s="154">
        <v>30</v>
      </c>
      <c r="B37" s="155" t="s">
        <v>432</v>
      </c>
      <c r="C37" s="152" t="s">
        <v>50</v>
      </c>
      <c r="D37" s="152">
        <v>800</v>
      </c>
      <c r="E37" s="152">
        <v>400</v>
      </c>
      <c r="F37" s="153">
        <v>0</v>
      </c>
      <c r="G37" s="152">
        <v>200</v>
      </c>
      <c r="H37" s="153">
        <v>0</v>
      </c>
      <c r="I37" s="172">
        <f t="shared" si="0"/>
        <v>1400</v>
      </c>
      <c r="J37" s="123">
        <v>1.73</v>
      </c>
      <c r="K37" s="124">
        <f t="shared" si="1"/>
        <v>2.12</v>
      </c>
      <c r="L37" s="173">
        <f t="shared" si="2"/>
        <v>2968</v>
      </c>
      <c r="N37" s="126">
        <f t="shared" si="3"/>
        <v>1696</v>
      </c>
      <c r="O37" s="126">
        <f t="shared" si="4"/>
        <v>848</v>
      </c>
      <c r="P37" s="126">
        <f t="shared" si="5"/>
        <v>0</v>
      </c>
      <c r="Q37" s="126">
        <f t="shared" si="6"/>
        <v>424</v>
      </c>
      <c r="R37" s="126">
        <f t="shared" si="7"/>
        <v>0</v>
      </c>
      <c r="S37" s="135">
        <f t="shared" si="8"/>
        <v>2968</v>
      </c>
    </row>
    <row r="38" ht="15.75" spans="1:19">
      <c r="A38" s="154">
        <v>31</v>
      </c>
      <c r="B38" s="156" t="s">
        <v>433</v>
      </c>
      <c r="C38" s="152" t="s">
        <v>61</v>
      </c>
      <c r="D38" s="159">
        <v>10</v>
      </c>
      <c r="E38" s="159">
        <v>0</v>
      </c>
      <c r="F38" s="159">
        <v>50</v>
      </c>
      <c r="G38" s="159">
        <v>0</v>
      </c>
      <c r="H38" s="153">
        <v>0</v>
      </c>
      <c r="I38" s="172">
        <f t="shared" si="0"/>
        <v>60</v>
      </c>
      <c r="J38" s="123">
        <v>16.56</v>
      </c>
      <c r="K38" s="124">
        <f t="shared" si="1"/>
        <v>20.37</v>
      </c>
      <c r="L38" s="173">
        <f t="shared" si="2"/>
        <v>1222.2</v>
      </c>
      <c r="N38" s="126">
        <f t="shared" si="3"/>
        <v>203.7</v>
      </c>
      <c r="O38" s="126">
        <f t="shared" si="4"/>
        <v>0</v>
      </c>
      <c r="P38" s="126">
        <f t="shared" si="5"/>
        <v>1018.5</v>
      </c>
      <c r="Q38" s="126">
        <f t="shared" si="6"/>
        <v>0</v>
      </c>
      <c r="R38" s="126">
        <f t="shared" si="7"/>
        <v>0</v>
      </c>
      <c r="S38" s="135">
        <f t="shared" si="8"/>
        <v>1222.2</v>
      </c>
    </row>
    <row r="39" ht="15.75" spans="1:19">
      <c r="A39" s="154">
        <v>32</v>
      </c>
      <c r="B39" s="155" t="s">
        <v>434</v>
      </c>
      <c r="C39" s="152" t="s">
        <v>61</v>
      </c>
      <c r="D39" s="152">
        <v>10</v>
      </c>
      <c r="E39" s="152">
        <v>0</v>
      </c>
      <c r="F39" s="152">
        <v>30</v>
      </c>
      <c r="G39" s="152">
        <v>0</v>
      </c>
      <c r="H39" s="153">
        <v>0</v>
      </c>
      <c r="I39" s="172">
        <f t="shared" si="0"/>
        <v>40</v>
      </c>
      <c r="J39" s="124">
        <v>13.45</v>
      </c>
      <c r="K39" s="124">
        <f t="shared" si="1"/>
        <v>16.54</v>
      </c>
      <c r="L39" s="173">
        <f t="shared" si="2"/>
        <v>661.6</v>
      </c>
      <c r="N39" s="126">
        <f t="shared" si="3"/>
        <v>165.4</v>
      </c>
      <c r="O39" s="126">
        <f t="shared" si="4"/>
        <v>0</v>
      </c>
      <c r="P39" s="126">
        <f t="shared" si="5"/>
        <v>496.2</v>
      </c>
      <c r="Q39" s="126">
        <f t="shared" si="6"/>
        <v>0</v>
      </c>
      <c r="R39" s="126">
        <f t="shared" si="7"/>
        <v>0</v>
      </c>
      <c r="S39" s="135">
        <f t="shared" si="8"/>
        <v>661.6</v>
      </c>
    </row>
    <row r="40" ht="15.75" spans="1:19">
      <c r="A40" s="154">
        <v>33</v>
      </c>
      <c r="B40" s="155" t="s">
        <v>435</v>
      </c>
      <c r="C40" s="152" t="s">
        <v>50</v>
      </c>
      <c r="D40" s="152">
        <v>10</v>
      </c>
      <c r="E40" s="152">
        <v>5</v>
      </c>
      <c r="F40" s="153">
        <v>0</v>
      </c>
      <c r="G40" s="152">
        <v>2</v>
      </c>
      <c r="H40" s="153">
        <v>0</v>
      </c>
      <c r="I40" s="172">
        <f t="shared" si="0"/>
        <v>17</v>
      </c>
      <c r="J40" s="123">
        <v>0.18</v>
      </c>
      <c r="K40" s="124">
        <f t="shared" si="1"/>
        <v>0.22</v>
      </c>
      <c r="L40" s="173">
        <f t="shared" si="2"/>
        <v>3.74</v>
      </c>
      <c r="N40" s="126">
        <f t="shared" si="3"/>
        <v>2.2</v>
      </c>
      <c r="O40" s="126">
        <f t="shared" si="4"/>
        <v>1.1</v>
      </c>
      <c r="P40" s="126">
        <f t="shared" si="5"/>
        <v>0</v>
      </c>
      <c r="Q40" s="126">
        <f t="shared" si="6"/>
        <v>0.44</v>
      </c>
      <c r="R40" s="126">
        <f t="shared" si="7"/>
        <v>0</v>
      </c>
      <c r="S40" s="135">
        <f t="shared" si="8"/>
        <v>3.74</v>
      </c>
    </row>
    <row r="41" ht="15.75" spans="1:19">
      <c r="A41" s="154">
        <v>34</v>
      </c>
      <c r="B41" s="155" t="s">
        <v>436</v>
      </c>
      <c r="C41" s="152" t="s">
        <v>50</v>
      </c>
      <c r="D41" s="152">
        <v>10</v>
      </c>
      <c r="E41" s="152">
        <v>5</v>
      </c>
      <c r="F41" s="153">
        <v>0</v>
      </c>
      <c r="G41" s="152">
        <v>2</v>
      </c>
      <c r="H41" s="153">
        <v>0</v>
      </c>
      <c r="I41" s="172">
        <f t="shared" si="0"/>
        <v>17</v>
      </c>
      <c r="J41" s="123">
        <v>0.15</v>
      </c>
      <c r="K41" s="124">
        <f t="shared" si="1"/>
        <v>0.18</v>
      </c>
      <c r="L41" s="173">
        <f t="shared" si="2"/>
        <v>3.06</v>
      </c>
      <c r="N41" s="126">
        <f t="shared" si="3"/>
        <v>1.8</v>
      </c>
      <c r="O41" s="126">
        <f t="shared" si="4"/>
        <v>0.9</v>
      </c>
      <c r="P41" s="126">
        <f t="shared" si="5"/>
        <v>0</v>
      </c>
      <c r="Q41" s="126">
        <f t="shared" si="6"/>
        <v>0.36</v>
      </c>
      <c r="R41" s="126">
        <f t="shared" si="7"/>
        <v>0</v>
      </c>
      <c r="S41" s="135">
        <f t="shared" si="8"/>
        <v>3.06</v>
      </c>
    </row>
    <row r="42" ht="31.5" spans="1:26">
      <c r="A42" s="154">
        <v>35</v>
      </c>
      <c r="B42" s="155" t="s">
        <v>437</v>
      </c>
      <c r="C42" s="152" t="s">
        <v>50</v>
      </c>
      <c r="D42" s="152">
        <v>100</v>
      </c>
      <c r="E42" s="152">
        <v>20</v>
      </c>
      <c r="F42" s="153">
        <v>0</v>
      </c>
      <c r="G42" s="152">
        <v>10</v>
      </c>
      <c r="H42" s="153">
        <v>0</v>
      </c>
      <c r="I42" s="172">
        <f t="shared" si="0"/>
        <v>130</v>
      </c>
      <c r="J42" s="123">
        <v>92.13</v>
      </c>
      <c r="K42" s="124">
        <f t="shared" si="1"/>
        <v>113.33</v>
      </c>
      <c r="L42" s="173">
        <f t="shared" si="2"/>
        <v>14732.9</v>
      </c>
      <c r="M42" s="174"/>
      <c r="N42" s="126">
        <f t="shared" si="3"/>
        <v>11333</v>
      </c>
      <c r="O42" s="126">
        <f t="shared" si="4"/>
        <v>2266.6</v>
      </c>
      <c r="P42" s="126">
        <f t="shared" si="5"/>
        <v>0</v>
      </c>
      <c r="Q42" s="126">
        <f t="shared" si="6"/>
        <v>1133.3</v>
      </c>
      <c r="R42" s="126">
        <f t="shared" si="7"/>
        <v>0</v>
      </c>
      <c r="S42" s="135">
        <f t="shared" si="8"/>
        <v>14732.9</v>
      </c>
      <c r="T42" s="174"/>
      <c r="U42" s="174"/>
      <c r="V42" s="174"/>
      <c r="W42" s="174"/>
      <c r="X42" s="174"/>
      <c r="Y42" s="174"/>
      <c r="Z42" s="174"/>
    </row>
    <row r="43" ht="31.5" spans="1:26">
      <c r="A43" s="154">
        <v>36</v>
      </c>
      <c r="B43" s="155" t="s">
        <v>438</v>
      </c>
      <c r="C43" s="152" t="s">
        <v>50</v>
      </c>
      <c r="D43" s="152">
        <v>100</v>
      </c>
      <c r="E43" s="152">
        <v>20</v>
      </c>
      <c r="F43" s="153">
        <v>0</v>
      </c>
      <c r="G43" s="152">
        <v>10</v>
      </c>
      <c r="H43" s="153">
        <v>0</v>
      </c>
      <c r="I43" s="172">
        <f t="shared" si="0"/>
        <v>130</v>
      </c>
      <c r="J43" s="123">
        <v>92.99</v>
      </c>
      <c r="K43" s="124">
        <f t="shared" si="1"/>
        <v>114.39</v>
      </c>
      <c r="L43" s="173">
        <f t="shared" si="2"/>
        <v>14870.7</v>
      </c>
      <c r="M43" s="174"/>
      <c r="N43" s="126">
        <f t="shared" si="3"/>
        <v>11439</v>
      </c>
      <c r="O43" s="126">
        <f t="shared" si="4"/>
        <v>2287.8</v>
      </c>
      <c r="P43" s="126">
        <f t="shared" si="5"/>
        <v>0</v>
      </c>
      <c r="Q43" s="126">
        <f t="shared" si="6"/>
        <v>1143.9</v>
      </c>
      <c r="R43" s="126">
        <f t="shared" si="7"/>
        <v>0</v>
      </c>
      <c r="S43" s="135">
        <f t="shared" si="8"/>
        <v>14870.7</v>
      </c>
      <c r="T43" s="174"/>
      <c r="U43" s="174"/>
      <c r="V43" s="174"/>
      <c r="W43" s="174"/>
      <c r="X43" s="174"/>
      <c r="Y43" s="174"/>
      <c r="Z43" s="174"/>
    </row>
    <row r="44" ht="31.5" spans="1:26">
      <c r="A44" s="154">
        <v>37</v>
      </c>
      <c r="B44" s="155" t="s">
        <v>439</v>
      </c>
      <c r="C44" s="152" t="s">
        <v>50</v>
      </c>
      <c r="D44" s="152">
        <v>150</v>
      </c>
      <c r="E44" s="152">
        <v>20</v>
      </c>
      <c r="F44" s="153">
        <v>0</v>
      </c>
      <c r="G44" s="152">
        <v>10</v>
      </c>
      <c r="H44" s="153">
        <v>0</v>
      </c>
      <c r="I44" s="172">
        <f t="shared" si="0"/>
        <v>180</v>
      </c>
      <c r="J44" s="123">
        <v>94.99</v>
      </c>
      <c r="K44" s="124">
        <f t="shared" si="1"/>
        <v>116.85</v>
      </c>
      <c r="L44" s="173">
        <f t="shared" si="2"/>
        <v>21033</v>
      </c>
      <c r="M44" s="174"/>
      <c r="N44" s="126">
        <f t="shared" si="3"/>
        <v>17527.5</v>
      </c>
      <c r="O44" s="126">
        <f t="shared" si="4"/>
        <v>2337</v>
      </c>
      <c r="P44" s="126">
        <f t="shared" si="5"/>
        <v>0</v>
      </c>
      <c r="Q44" s="126">
        <f t="shared" si="6"/>
        <v>1168.5</v>
      </c>
      <c r="R44" s="126">
        <f t="shared" si="7"/>
        <v>0</v>
      </c>
      <c r="S44" s="135">
        <f t="shared" si="8"/>
        <v>21033</v>
      </c>
      <c r="T44" s="174"/>
      <c r="U44" s="174"/>
      <c r="V44" s="174"/>
      <c r="W44" s="174"/>
      <c r="X44" s="174"/>
      <c r="Y44" s="174"/>
      <c r="Z44" s="174"/>
    </row>
    <row r="45" ht="31.5" spans="1:19">
      <c r="A45" s="154">
        <v>38</v>
      </c>
      <c r="B45" s="155" t="s">
        <v>440</v>
      </c>
      <c r="C45" s="152" t="s">
        <v>50</v>
      </c>
      <c r="D45" s="152">
        <v>100</v>
      </c>
      <c r="E45" s="152">
        <v>20</v>
      </c>
      <c r="F45" s="153">
        <v>0</v>
      </c>
      <c r="G45" s="152">
        <v>10</v>
      </c>
      <c r="H45" s="153">
        <v>0</v>
      </c>
      <c r="I45" s="172">
        <f t="shared" si="0"/>
        <v>130</v>
      </c>
      <c r="J45" s="123">
        <v>98</v>
      </c>
      <c r="K45" s="124">
        <f t="shared" si="1"/>
        <v>120.55</v>
      </c>
      <c r="L45" s="173">
        <f t="shared" si="2"/>
        <v>15671.5</v>
      </c>
      <c r="N45" s="126">
        <f t="shared" si="3"/>
        <v>12055</v>
      </c>
      <c r="O45" s="126">
        <f t="shared" si="4"/>
        <v>2411</v>
      </c>
      <c r="P45" s="126">
        <f t="shared" si="5"/>
        <v>0</v>
      </c>
      <c r="Q45" s="126">
        <f t="shared" si="6"/>
        <v>1205.5</v>
      </c>
      <c r="R45" s="126">
        <f t="shared" si="7"/>
        <v>0</v>
      </c>
      <c r="S45" s="135">
        <f t="shared" si="8"/>
        <v>15671.5</v>
      </c>
    </row>
    <row r="46" ht="31.5" spans="1:19">
      <c r="A46" s="154">
        <v>39</v>
      </c>
      <c r="B46" s="155" t="s">
        <v>441</v>
      </c>
      <c r="C46" s="152" t="s">
        <v>50</v>
      </c>
      <c r="D46" s="152">
        <v>80</v>
      </c>
      <c r="E46" s="152">
        <v>10</v>
      </c>
      <c r="F46" s="153">
        <v>0</v>
      </c>
      <c r="G46" s="152">
        <v>5</v>
      </c>
      <c r="H46" s="153">
        <v>0</v>
      </c>
      <c r="I46" s="172">
        <f t="shared" si="0"/>
        <v>95</v>
      </c>
      <c r="J46" s="123">
        <v>125.52</v>
      </c>
      <c r="K46" s="124">
        <f t="shared" si="1"/>
        <v>154.41</v>
      </c>
      <c r="L46" s="173">
        <f t="shared" si="2"/>
        <v>14668.95</v>
      </c>
      <c r="N46" s="126">
        <f t="shared" si="3"/>
        <v>12352.8</v>
      </c>
      <c r="O46" s="126">
        <f t="shared" si="4"/>
        <v>1544.1</v>
      </c>
      <c r="P46" s="126">
        <f t="shared" si="5"/>
        <v>0</v>
      </c>
      <c r="Q46" s="126">
        <f t="shared" si="6"/>
        <v>772.05</v>
      </c>
      <c r="R46" s="126">
        <f t="shared" si="7"/>
        <v>0</v>
      </c>
      <c r="S46" s="135">
        <f t="shared" si="8"/>
        <v>14668.95</v>
      </c>
    </row>
    <row r="47" ht="31.5" spans="1:19">
      <c r="A47" s="154">
        <v>40</v>
      </c>
      <c r="B47" s="155" t="s">
        <v>442</v>
      </c>
      <c r="C47" s="157" t="s">
        <v>50</v>
      </c>
      <c r="D47" s="178">
        <v>10</v>
      </c>
      <c r="E47" s="178">
        <v>30</v>
      </c>
      <c r="F47" s="153">
        <v>0</v>
      </c>
      <c r="G47" s="178">
        <v>15</v>
      </c>
      <c r="H47" s="153">
        <v>0</v>
      </c>
      <c r="I47" s="172">
        <f t="shared" si="0"/>
        <v>55</v>
      </c>
      <c r="J47" s="123">
        <v>0.15</v>
      </c>
      <c r="K47" s="124">
        <f t="shared" si="1"/>
        <v>0.18</v>
      </c>
      <c r="L47" s="173">
        <f t="shared" si="2"/>
        <v>9.9</v>
      </c>
      <c r="N47" s="126">
        <f t="shared" si="3"/>
        <v>1.8</v>
      </c>
      <c r="O47" s="126">
        <f t="shared" si="4"/>
        <v>5.4</v>
      </c>
      <c r="P47" s="126">
        <f t="shared" si="5"/>
        <v>0</v>
      </c>
      <c r="Q47" s="126">
        <f t="shared" si="6"/>
        <v>2.7</v>
      </c>
      <c r="R47" s="126">
        <f t="shared" si="7"/>
        <v>0</v>
      </c>
      <c r="S47" s="135">
        <f t="shared" si="8"/>
        <v>9.9</v>
      </c>
    </row>
    <row r="48" ht="31.5" spans="1:19">
      <c r="A48" s="154">
        <v>41</v>
      </c>
      <c r="B48" s="155" t="s">
        <v>443</v>
      </c>
      <c r="C48" s="152" t="s">
        <v>50</v>
      </c>
      <c r="D48" s="178">
        <v>10</v>
      </c>
      <c r="E48" s="178">
        <v>30</v>
      </c>
      <c r="F48" s="153">
        <v>0</v>
      </c>
      <c r="G48" s="178">
        <v>15</v>
      </c>
      <c r="H48" s="153">
        <v>0</v>
      </c>
      <c r="I48" s="172">
        <f t="shared" si="0"/>
        <v>55</v>
      </c>
      <c r="J48" s="123">
        <v>1.5</v>
      </c>
      <c r="K48" s="124">
        <f t="shared" si="1"/>
        <v>1.84</v>
      </c>
      <c r="L48" s="173">
        <f t="shared" si="2"/>
        <v>101.2</v>
      </c>
      <c r="N48" s="126">
        <f t="shared" si="3"/>
        <v>18.4</v>
      </c>
      <c r="O48" s="126">
        <f t="shared" si="4"/>
        <v>55.2</v>
      </c>
      <c r="P48" s="126">
        <f t="shared" si="5"/>
        <v>0</v>
      </c>
      <c r="Q48" s="126">
        <f t="shared" si="6"/>
        <v>27.6</v>
      </c>
      <c r="R48" s="126">
        <f t="shared" si="7"/>
        <v>0</v>
      </c>
      <c r="S48" s="135">
        <f t="shared" si="8"/>
        <v>101.2</v>
      </c>
    </row>
    <row r="49" ht="15.75" spans="1:19">
      <c r="A49" s="154">
        <v>42</v>
      </c>
      <c r="B49" s="155" t="s">
        <v>444</v>
      </c>
      <c r="C49" s="152" t="s">
        <v>50</v>
      </c>
      <c r="D49" s="178">
        <v>10</v>
      </c>
      <c r="E49" s="178">
        <v>30</v>
      </c>
      <c r="F49" s="153">
        <v>0</v>
      </c>
      <c r="G49" s="178">
        <v>15</v>
      </c>
      <c r="H49" s="153">
        <v>0</v>
      </c>
      <c r="I49" s="172">
        <f t="shared" si="0"/>
        <v>55</v>
      </c>
      <c r="J49" s="123">
        <v>0.1</v>
      </c>
      <c r="K49" s="124">
        <f t="shared" si="1"/>
        <v>0.12</v>
      </c>
      <c r="L49" s="173">
        <f t="shared" si="2"/>
        <v>6.6</v>
      </c>
      <c r="N49" s="126">
        <f t="shared" si="3"/>
        <v>1.2</v>
      </c>
      <c r="O49" s="126">
        <f t="shared" si="4"/>
        <v>3.6</v>
      </c>
      <c r="P49" s="126">
        <f t="shared" si="5"/>
        <v>0</v>
      </c>
      <c r="Q49" s="126">
        <f t="shared" si="6"/>
        <v>1.8</v>
      </c>
      <c r="R49" s="126">
        <f t="shared" si="7"/>
        <v>0</v>
      </c>
      <c r="S49" s="135">
        <f t="shared" si="8"/>
        <v>6.6</v>
      </c>
    </row>
    <row r="50" ht="15.75" spans="1:19">
      <c r="A50" s="154">
        <v>43</v>
      </c>
      <c r="B50" s="158" t="s">
        <v>445</v>
      </c>
      <c r="C50" s="159" t="s">
        <v>50</v>
      </c>
      <c r="D50" s="159">
        <v>100</v>
      </c>
      <c r="E50" s="159">
        <v>0</v>
      </c>
      <c r="F50" s="159">
        <v>200</v>
      </c>
      <c r="G50" s="159">
        <v>0</v>
      </c>
      <c r="H50" s="153">
        <v>0</v>
      </c>
      <c r="I50" s="172">
        <f t="shared" si="0"/>
        <v>300</v>
      </c>
      <c r="J50" s="123">
        <v>1.96</v>
      </c>
      <c r="K50" s="124">
        <f t="shared" si="1"/>
        <v>2.41</v>
      </c>
      <c r="L50" s="173">
        <f t="shared" si="2"/>
        <v>723</v>
      </c>
      <c r="N50" s="126">
        <f t="shared" si="3"/>
        <v>241</v>
      </c>
      <c r="O50" s="126">
        <f t="shared" si="4"/>
        <v>0</v>
      </c>
      <c r="P50" s="126">
        <f t="shared" si="5"/>
        <v>482</v>
      </c>
      <c r="Q50" s="126">
        <f t="shared" si="6"/>
        <v>0</v>
      </c>
      <c r="R50" s="126">
        <f t="shared" si="7"/>
        <v>0</v>
      </c>
      <c r="S50" s="135">
        <f t="shared" si="8"/>
        <v>723</v>
      </c>
    </row>
    <row r="51" ht="24.75" customHeight="1" spans="1:19">
      <c r="A51" s="160" t="s">
        <v>59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75"/>
      <c r="L51" s="176">
        <f>SUM(L8:L50)</f>
        <v>304772.85</v>
      </c>
      <c r="N51" s="177">
        <f>SUM(N8:N50)</f>
        <v>263737.6</v>
      </c>
      <c r="O51" s="177">
        <f t="shared" ref="O51:S51" si="9">SUM(O8:O50)</f>
        <v>22828.7</v>
      </c>
      <c r="P51" s="177">
        <f t="shared" si="9"/>
        <v>6629.7</v>
      </c>
      <c r="Q51" s="177">
        <f t="shared" si="9"/>
        <v>11576.85</v>
      </c>
      <c r="R51" s="177">
        <f t="shared" si="9"/>
        <v>0</v>
      </c>
      <c r="S51" s="177">
        <f t="shared" si="9"/>
        <v>304772.85</v>
      </c>
    </row>
    <row r="52" ht="12.75"/>
  </sheetData>
  <mergeCells count="13">
    <mergeCell ref="A3:L3"/>
    <mergeCell ref="A4:L4"/>
    <mergeCell ref="A5:I5"/>
    <mergeCell ref="K5:L5"/>
    <mergeCell ref="D6:I6"/>
    <mergeCell ref="A51:K51"/>
    <mergeCell ref="A6:A7"/>
    <mergeCell ref="B6:B7"/>
    <mergeCell ref="C6:C7"/>
    <mergeCell ref="J6:J7"/>
    <mergeCell ref="K6:K7"/>
    <mergeCell ref="L6:L7"/>
    <mergeCell ref="A1:L2"/>
  </mergeCells>
  <printOptions horizontalCentered="1"/>
  <pageMargins left="0.748031496062992" right="0.748031496062992" top="0.984251968503937" bottom="0.984251968503937" header="0.511811023622047" footer="0.511811023622047"/>
  <pageSetup paperSize="9" scale="44" orientation="portrait"/>
  <headerFooter/>
  <rowBreaks count="2" manualBreakCount="2">
    <brk id="51" max="16383" man="1"/>
    <brk id="51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2"/>
  <sheetViews>
    <sheetView view="pageBreakPreview" zoomScale="49" zoomScaleNormal="100" workbookViewId="0">
      <selection activeCell="A3" sqref="A3:L3"/>
    </sheetView>
  </sheetViews>
  <sheetFormatPr defaultColWidth="14" defaultRowHeight="18.95" customHeight="1"/>
  <cols>
    <col min="1" max="1" width="10.5714285714286" style="136" customWidth="1"/>
    <col min="2" max="2" width="67.5714285714286" style="137" customWidth="1"/>
    <col min="3" max="3" width="7.28571428571429" style="136" customWidth="1"/>
    <col min="4" max="4" width="22.1428571428571" style="136" customWidth="1"/>
    <col min="5" max="5" width="10.4285714285714" style="136" customWidth="1"/>
    <col min="6" max="6" width="13" style="136" customWidth="1"/>
    <col min="7" max="7" width="10" style="136" customWidth="1"/>
    <col min="8" max="8" width="13.2857142857143" style="136" customWidth="1"/>
    <col min="9" max="9" width="11.1428571428571" style="136" customWidth="1"/>
    <col min="10" max="10" width="17.1428571428571" style="138" customWidth="1"/>
    <col min="11" max="11" width="15.1428571428571" style="138" customWidth="1"/>
    <col min="12" max="12" width="20.1428571428571" style="138" customWidth="1"/>
    <col min="13" max="13" width="17.2857142857143" style="136"/>
    <col min="14" max="14" width="21" style="136" customWidth="1"/>
    <col min="15" max="17" width="17" style="136" customWidth="1"/>
    <col min="18" max="18" width="14" style="136"/>
    <col min="19" max="19" width="18.1428571428571" style="136" customWidth="1"/>
    <col min="20" max="16384" width="14" style="136"/>
  </cols>
  <sheetData>
    <row r="1" s="136" customFormat="1" ht="48.95" customHeight="1" spans="1:12">
      <c r="A1" s="139" t="s">
        <v>230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62"/>
    </row>
    <row r="2" s="136" customFormat="1" ht="27" customHeight="1" spans="1:12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63"/>
    </row>
    <row r="3" s="136" customFormat="1" ht="32.1" customHeight="1" spans="1:12">
      <c r="A3" s="143" t="s">
        <v>446</v>
      </c>
      <c r="B3" s="144"/>
      <c r="C3" s="144"/>
      <c r="D3" s="144"/>
      <c r="E3" s="144"/>
      <c r="F3" s="144"/>
      <c r="G3" s="144"/>
      <c r="H3" s="144"/>
      <c r="I3" s="144"/>
      <c r="J3" s="164"/>
      <c r="K3" s="164"/>
      <c r="L3" s="165"/>
    </row>
    <row r="4" s="136" customFormat="1" ht="72.95" customHeight="1" spans="1:12">
      <c r="A4" s="145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66"/>
    </row>
    <row r="5" s="136" customFormat="1" ht="30.7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16.5" spans="1:12">
      <c r="A6" s="149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70" t="s">
        <v>7</v>
      </c>
    </row>
    <row r="7" s="136" customFormat="1" ht="48" spans="1:19">
      <c r="A7" s="149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70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36" customFormat="1" ht="15.75" spans="1:19">
      <c r="A8" s="150">
        <v>1</v>
      </c>
      <c r="B8" s="151" t="s">
        <v>403</v>
      </c>
      <c r="C8" s="152" t="s">
        <v>50</v>
      </c>
      <c r="D8" s="153">
        <f>'LOTE XI_XII- Acessórios Div.'!D8*80%</f>
        <v>160</v>
      </c>
      <c r="E8" s="153">
        <f>'LOTE XI_XII- Acessórios Div.'!E8*80%</f>
        <v>80</v>
      </c>
      <c r="F8" s="153">
        <f>'LOTE XI_XII- Acessórios Div.'!F8*80%</f>
        <v>0</v>
      </c>
      <c r="G8" s="153">
        <f>'LOTE XI_XII- Acessórios Div.'!G8*80%</f>
        <v>40</v>
      </c>
      <c r="H8" s="153">
        <f>'LOTE XI_XII- Acessórios Div.'!H8*80%</f>
        <v>0</v>
      </c>
      <c r="I8" s="172">
        <f t="shared" ref="I8:I50" si="0">D8+E8+F8+G8+H8</f>
        <v>280</v>
      </c>
      <c r="J8" s="126">
        <v>0.46</v>
      </c>
      <c r="K8" s="124">
        <f>TRUNC(J8+J8*$K$5,2)</f>
        <v>0.56</v>
      </c>
      <c r="L8" s="173">
        <f t="shared" ref="L8:L50" si="1">I8*K8</f>
        <v>156.8</v>
      </c>
      <c r="N8" s="126">
        <f t="shared" ref="N8:N50" si="2">K8*D8</f>
        <v>89.6</v>
      </c>
      <c r="O8" s="126">
        <f t="shared" ref="O8:O50" si="3">K8*E8</f>
        <v>44.8</v>
      </c>
      <c r="P8" s="126">
        <f t="shared" ref="P8:P50" si="4">K8*F8</f>
        <v>0</v>
      </c>
      <c r="Q8" s="126">
        <f t="shared" ref="Q8:Q50" si="5">K8*G8</f>
        <v>22.4</v>
      </c>
      <c r="R8" s="126">
        <f t="shared" ref="R8:R50" si="6">K8*H8</f>
        <v>0</v>
      </c>
      <c r="S8" s="135">
        <f t="shared" ref="S8:S50" si="7">SUM(N8:R8)</f>
        <v>156.8</v>
      </c>
    </row>
    <row r="9" s="136" customFormat="1" ht="15.75" spans="1:19">
      <c r="A9" s="154">
        <v>2</v>
      </c>
      <c r="B9" s="155" t="s">
        <v>404</v>
      </c>
      <c r="C9" s="152" t="s">
        <v>50</v>
      </c>
      <c r="D9" s="153">
        <f>'LOTE XI_XII- Acessórios Div.'!D9*80%</f>
        <v>160</v>
      </c>
      <c r="E9" s="153">
        <f>'LOTE XI_XII- Acessórios Div.'!E9*80%</f>
        <v>80</v>
      </c>
      <c r="F9" s="153">
        <f>'LOTE XI_XII- Acessórios Div.'!F9*80%</f>
        <v>0</v>
      </c>
      <c r="G9" s="153">
        <f>'LOTE XI_XII- Acessórios Div.'!G9*80%</f>
        <v>40</v>
      </c>
      <c r="H9" s="153">
        <f>'LOTE XI_XII- Acessórios Div.'!H9*80%</f>
        <v>0</v>
      </c>
      <c r="I9" s="172">
        <f t="shared" si="0"/>
        <v>280</v>
      </c>
      <c r="J9" s="123">
        <v>0.32</v>
      </c>
      <c r="K9" s="124">
        <f>TRUNC(J9+J9*$K$5,2)</f>
        <v>0.39</v>
      </c>
      <c r="L9" s="173">
        <f t="shared" si="1"/>
        <v>109.2</v>
      </c>
      <c r="N9" s="126">
        <f t="shared" si="2"/>
        <v>62.4</v>
      </c>
      <c r="O9" s="126">
        <f t="shared" si="3"/>
        <v>31.2</v>
      </c>
      <c r="P9" s="126">
        <f t="shared" si="4"/>
        <v>0</v>
      </c>
      <c r="Q9" s="126">
        <f t="shared" si="5"/>
        <v>15.6</v>
      </c>
      <c r="R9" s="126">
        <f t="shared" si="6"/>
        <v>0</v>
      </c>
      <c r="S9" s="135">
        <f t="shared" si="7"/>
        <v>109.2</v>
      </c>
    </row>
    <row r="10" s="136" customFormat="1" ht="15.75" spans="1:19">
      <c r="A10" s="154">
        <v>3</v>
      </c>
      <c r="B10" s="155" t="s">
        <v>405</v>
      </c>
      <c r="C10" s="152" t="s">
        <v>50</v>
      </c>
      <c r="D10" s="153">
        <f>'LOTE XI_XII- Acessórios Div.'!D10*80%</f>
        <v>80</v>
      </c>
      <c r="E10" s="153">
        <f>'LOTE XI_XII- Acessórios Div.'!E10*80%</f>
        <v>64</v>
      </c>
      <c r="F10" s="153">
        <f>'LOTE XI_XII- Acessórios Div.'!F10*80%</f>
        <v>0</v>
      </c>
      <c r="G10" s="153">
        <f>'LOTE XI_XII- Acessórios Div.'!G10*80%</f>
        <v>32</v>
      </c>
      <c r="H10" s="153">
        <f>'LOTE XI_XII- Acessórios Div.'!H10*80%</f>
        <v>0</v>
      </c>
      <c r="I10" s="172">
        <f t="shared" si="0"/>
        <v>176</v>
      </c>
      <c r="J10" s="123">
        <v>0.15</v>
      </c>
      <c r="K10" s="124">
        <f>TRUNC(J10+J10*$K$5,2)</f>
        <v>0.18</v>
      </c>
      <c r="L10" s="173">
        <f t="shared" si="1"/>
        <v>31.68</v>
      </c>
      <c r="N10" s="126">
        <f t="shared" si="2"/>
        <v>14.4</v>
      </c>
      <c r="O10" s="126">
        <f t="shared" si="3"/>
        <v>11.52</v>
      </c>
      <c r="P10" s="126">
        <f t="shared" si="4"/>
        <v>0</v>
      </c>
      <c r="Q10" s="126">
        <f t="shared" si="5"/>
        <v>5.76</v>
      </c>
      <c r="R10" s="126">
        <f t="shared" si="6"/>
        <v>0</v>
      </c>
      <c r="S10" s="135">
        <f t="shared" si="7"/>
        <v>31.68</v>
      </c>
    </row>
    <row r="11" s="136" customFormat="1" ht="15.75" spans="1:19">
      <c r="A11" s="154">
        <v>4</v>
      </c>
      <c r="B11" s="155" t="s">
        <v>406</v>
      </c>
      <c r="C11" s="152" t="s">
        <v>50</v>
      </c>
      <c r="D11" s="153">
        <f>'LOTE XI_XII- Acessórios Div.'!D11*80%</f>
        <v>160</v>
      </c>
      <c r="E11" s="153">
        <f>'LOTE XI_XII- Acessórios Div.'!E11*80%</f>
        <v>64</v>
      </c>
      <c r="F11" s="153">
        <f>'LOTE XI_XII- Acessórios Div.'!F11*80%</f>
        <v>0</v>
      </c>
      <c r="G11" s="153">
        <f>'LOTE XI_XII- Acessórios Div.'!G11*80%</f>
        <v>32</v>
      </c>
      <c r="H11" s="153">
        <f>'LOTE XI_XII- Acessórios Div.'!H11*80%</f>
        <v>0</v>
      </c>
      <c r="I11" s="172">
        <f t="shared" si="0"/>
        <v>256</v>
      </c>
      <c r="J11" s="123">
        <v>0.13</v>
      </c>
      <c r="K11" s="124">
        <f>TRUNC(J11+J11*$K$5,2)</f>
        <v>0.15</v>
      </c>
      <c r="L11" s="173">
        <f t="shared" si="1"/>
        <v>38.4</v>
      </c>
      <c r="N11" s="126">
        <f t="shared" si="2"/>
        <v>24</v>
      </c>
      <c r="O11" s="126">
        <f t="shared" si="3"/>
        <v>9.6</v>
      </c>
      <c r="P11" s="126">
        <f t="shared" si="4"/>
        <v>0</v>
      </c>
      <c r="Q11" s="126">
        <f t="shared" si="5"/>
        <v>4.8</v>
      </c>
      <c r="R11" s="126">
        <f t="shared" si="6"/>
        <v>0</v>
      </c>
      <c r="S11" s="135">
        <f t="shared" si="7"/>
        <v>38.4</v>
      </c>
    </row>
    <row r="12" s="136" customFormat="1" ht="15.75" spans="1:19">
      <c r="A12" s="154">
        <v>5</v>
      </c>
      <c r="B12" s="155" t="s">
        <v>407</v>
      </c>
      <c r="C12" s="152" t="s">
        <v>50</v>
      </c>
      <c r="D12" s="153">
        <f>'LOTE XI_XII- Acessórios Div.'!D12*80%</f>
        <v>64</v>
      </c>
      <c r="E12" s="153">
        <f>'LOTE XI_XII- Acessórios Div.'!E12*80%</f>
        <v>0</v>
      </c>
      <c r="F12" s="153">
        <f>'LOTE XI_XII- Acessórios Div.'!F12*80%</f>
        <v>0</v>
      </c>
      <c r="G12" s="153">
        <f>'LOTE XI_XII- Acessórios Div.'!G12*80%</f>
        <v>0</v>
      </c>
      <c r="H12" s="153">
        <f>'LOTE XI_XII- Acessórios Div.'!H12*80%</f>
        <v>0</v>
      </c>
      <c r="I12" s="172">
        <f t="shared" si="0"/>
        <v>64</v>
      </c>
      <c r="J12" s="123">
        <v>123.51</v>
      </c>
      <c r="K12" s="124">
        <f>TRUNC(J12+J12*$K$5,2)</f>
        <v>151.94</v>
      </c>
      <c r="L12" s="173">
        <f t="shared" si="1"/>
        <v>9724.16</v>
      </c>
      <c r="N12" s="126">
        <f t="shared" si="2"/>
        <v>9724.16</v>
      </c>
      <c r="O12" s="126">
        <f t="shared" si="3"/>
        <v>0</v>
      </c>
      <c r="P12" s="126">
        <f t="shared" si="4"/>
        <v>0</v>
      </c>
      <c r="Q12" s="126">
        <f t="shared" si="5"/>
        <v>0</v>
      </c>
      <c r="R12" s="126">
        <f t="shared" si="6"/>
        <v>0</v>
      </c>
      <c r="S12" s="135">
        <f t="shared" si="7"/>
        <v>9724.16</v>
      </c>
    </row>
    <row r="13" s="136" customFormat="1" ht="31.5" spans="1:19">
      <c r="A13" s="154">
        <v>6</v>
      </c>
      <c r="B13" s="155" t="s">
        <v>408</v>
      </c>
      <c r="C13" s="152" t="s">
        <v>50</v>
      </c>
      <c r="D13" s="153">
        <f>'LOTE XI_XII- Acessórios Div.'!D13*80%</f>
        <v>64</v>
      </c>
      <c r="E13" s="153">
        <f>'LOTE XI_XII- Acessórios Div.'!E13*80%</f>
        <v>0</v>
      </c>
      <c r="F13" s="153">
        <f>'LOTE XI_XII- Acessórios Div.'!F13*80%</f>
        <v>0</v>
      </c>
      <c r="G13" s="153">
        <f>'LOTE XI_XII- Acessórios Div.'!G13*80%</f>
        <v>0</v>
      </c>
      <c r="H13" s="153">
        <f>'LOTE XI_XII- Acessórios Div.'!H13*80%</f>
        <v>0</v>
      </c>
      <c r="I13" s="172">
        <f t="shared" si="0"/>
        <v>64</v>
      </c>
      <c r="J13" s="123">
        <v>40.79</v>
      </c>
      <c r="K13" s="124">
        <f>TRUNC(J13+J13*$K$5,2)</f>
        <v>50.17</v>
      </c>
      <c r="L13" s="173">
        <f t="shared" si="1"/>
        <v>3210.88</v>
      </c>
      <c r="N13" s="126">
        <f t="shared" si="2"/>
        <v>3210.88</v>
      </c>
      <c r="O13" s="126">
        <f t="shared" si="3"/>
        <v>0</v>
      </c>
      <c r="P13" s="126">
        <f t="shared" si="4"/>
        <v>0</v>
      </c>
      <c r="Q13" s="126">
        <f t="shared" si="5"/>
        <v>0</v>
      </c>
      <c r="R13" s="126">
        <f t="shared" si="6"/>
        <v>0</v>
      </c>
      <c r="S13" s="135">
        <f t="shared" si="7"/>
        <v>3210.88</v>
      </c>
    </row>
    <row r="14" s="136" customFormat="1" ht="31.5" spans="1:19">
      <c r="A14" s="154">
        <v>7</v>
      </c>
      <c r="B14" s="155" t="s">
        <v>409</v>
      </c>
      <c r="C14" s="152" t="s">
        <v>50</v>
      </c>
      <c r="D14" s="153">
        <f>'LOTE XI_XII- Acessórios Div.'!D14*80%</f>
        <v>64</v>
      </c>
      <c r="E14" s="153">
        <f>'LOTE XI_XII- Acessórios Div.'!E14*80%</f>
        <v>0</v>
      </c>
      <c r="F14" s="153">
        <f>'LOTE XI_XII- Acessórios Div.'!F14*80%</f>
        <v>0</v>
      </c>
      <c r="G14" s="153">
        <f>'LOTE XI_XII- Acessórios Div.'!G14*80%</f>
        <v>0</v>
      </c>
      <c r="H14" s="153">
        <f>'LOTE XI_XII- Acessórios Div.'!H14*80%</f>
        <v>0</v>
      </c>
      <c r="I14" s="172">
        <f t="shared" si="0"/>
        <v>64</v>
      </c>
      <c r="J14" s="123">
        <v>32.75</v>
      </c>
      <c r="K14" s="124">
        <f>TRUNC(J14+J14*$K$5,2)</f>
        <v>40.28</v>
      </c>
      <c r="L14" s="173">
        <f t="shared" si="1"/>
        <v>2577.92</v>
      </c>
      <c r="N14" s="126">
        <f t="shared" si="2"/>
        <v>2577.92</v>
      </c>
      <c r="O14" s="126">
        <f t="shared" si="3"/>
        <v>0</v>
      </c>
      <c r="P14" s="126">
        <f t="shared" si="4"/>
        <v>0</v>
      </c>
      <c r="Q14" s="126">
        <f t="shared" si="5"/>
        <v>0</v>
      </c>
      <c r="R14" s="126">
        <f t="shared" si="6"/>
        <v>0</v>
      </c>
      <c r="S14" s="135">
        <f t="shared" si="7"/>
        <v>2577.92</v>
      </c>
    </row>
    <row r="15" s="136" customFormat="1" ht="31.5" spans="1:19">
      <c r="A15" s="154">
        <v>8</v>
      </c>
      <c r="B15" s="155" t="s">
        <v>410</v>
      </c>
      <c r="C15" s="152" t="s">
        <v>50</v>
      </c>
      <c r="D15" s="153">
        <f>'LOTE XI_XII- Acessórios Div.'!D15*80%</f>
        <v>80</v>
      </c>
      <c r="E15" s="153">
        <f>'LOTE XI_XII- Acessórios Div.'!E15*80%</f>
        <v>0</v>
      </c>
      <c r="F15" s="153">
        <f>'LOTE XI_XII- Acessórios Div.'!F15*80%</f>
        <v>0</v>
      </c>
      <c r="G15" s="153">
        <f>'LOTE XI_XII- Acessórios Div.'!G15*80%</f>
        <v>0</v>
      </c>
      <c r="H15" s="153">
        <f>'LOTE XI_XII- Acessórios Div.'!H15*80%</f>
        <v>0</v>
      </c>
      <c r="I15" s="172">
        <f t="shared" si="0"/>
        <v>80</v>
      </c>
      <c r="J15" s="123">
        <v>41</v>
      </c>
      <c r="K15" s="124">
        <f>TRUNC(J15+J15*$K$5,2)</f>
        <v>50.43</v>
      </c>
      <c r="L15" s="173">
        <f t="shared" si="1"/>
        <v>4034.4</v>
      </c>
      <c r="N15" s="126">
        <f t="shared" si="2"/>
        <v>4034.4</v>
      </c>
      <c r="O15" s="126">
        <f t="shared" si="3"/>
        <v>0</v>
      </c>
      <c r="P15" s="126">
        <f t="shared" si="4"/>
        <v>0</v>
      </c>
      <c r="Q15" s="126">
        <f t="shared" si="5"/>
        <v>0</v>
      </c>
      <c r="R15" s="126">
        <f t="shared" si="6"/>
        <v>0</v>
      </c>
      <c r="S15" s="135">
        <f t="shared" si="7"/>
        <v>4034.4</v>
      </c>
    </row>
    <row r="16" s="136" customFormat="1" ht="15.75" spans="1:19">
      <c r="A16" s="154">
        <v>9</v>
      </c>
      <c r="B16" s="156" t="s">
        <v>411</v>
      </c>
      <c r="C16" s="152" t="s">
        <v>73</v>
      </c>
      <c r="D16" s="153">
        <f>'LOTE XI_XII- Acessórios Div.'!D16*80%</f>
        <v>0</v>
      </c>
      <c r="E16" s="153">
        <f>'LOTE XI_XII- Acessórios Div.'!E16*80%</f>
        <v>0</v>
      </c>
      <c r="F16" s="153">
        <f>'LOTE XI_XII- Acessórios Div.'!F16*80%</f>
        <v>160</v>
      </c>
      <c r="G16" s="153">
        <f>'LOTE XI_XII- Acessórios Div.'!G16*80%</f>
        <v>0</v>
      </c>
      <c r="H16" s="153">
        <f>'LOTE XI_XII- Acessórios Div.'!H16*80%</f>
        <v>0</v>
      </c>
      <c r="I16" s="172">
        <f t="shared" si="0"/>
        <v>160</v>
      </c>
      <c r="J16" s="123">
        <v>2.09</v>
      </c>
      <c r="K16" s="124">
        <f>TRUNC(J16+J16*$K$5,2)</f>
        <v>2.57</v>
      </c>
      <c r="L16" s="173">
        <f t="shared" si="1"/>
        <v>411.2</v>
      </c>
      <c r="N16" s="126">
        <f t="shared" si="2"/>
        <v>0</v>
      </c>
      <c r="O16" s="126">
        <f t="shared" si="3"/>
        <v>0</v>
      </c>
      <c r="P16" s="126">
        <f t="shared" si="4"/>
        <v>411.2</v>
      </c>
      <c r="Q16" s="126">
        <f t="shared" si="5"/>
        <v>0</v>
      </c>
      <c r="R16" s="126">
        <f t="shared" si="6"/>
        <v>0</v>
      </c>
      <c r="S16" s="135">
        <f t="shared" si="7"/>
        <v>411.2</v>
      </c>
    </row>
    <row r="17" s="136" customFormat="1" ht="15.75" spans="1:19">
      <c r="A17" s="154">
        <v>10</v>
      </c>
      <c r="B17" s="156" t="s">
        <v>412</v>
      </c>
      <c r="C17" s="152" t="s">
        <v>73</v>
      </c>
      <c r="D17" s="153">
        <f>'LOTE XI_XII- Acessórios Div.'!D17*80%</f>
        <v>0</v>
      </c>
      <c r="E17" s="153">
        <f>'LOTE XI_XII- Acessórios Div.'!E17*80%</f>
        <v>0</v>
      </c>
      <c r="F17" s="153">
        <f>'LOTE XI_XII- Acessórios Div.'!F17*80%</f>
        <v>160</v>
      </c>
      <c r="G17" s="153">
        <f>'LOTE XI_XII- Acessórios Div.'!G17*80%</f>
        <v>0</v>
      </c>
      <c r="H17" s="153">
        <f>'LOTE XI_XII- Acessórios Div.'!H17*80%</f>
        <v>0</v>
      </c>
      <c r="I17" s="172">
        <f t="shared" si="0"/>
        <v>160</v>
      </c>
      <c r="J17" s="123">
        <v>14.5</v>
      </c>
      <c r="K17" s="124">
        <f>TRUNC(J17+J17*$K$5,2)</f>
        <v>17.83</v>
      </c>
      <c r="L17" s="173">
        <f t="shared" si="1"/>
        <v>2852.8</v>
      </c>
      <c r="N17" s="126">
        <f t="shared" si="2"/>
        <v>0</v>
      </c>
      <c r="O17" s="126">
        <f t="shared" si="3"/>
        <v>0</v>
      </c>
      <c r="P17" s="126">
        <f t="shared" si="4"/>
        <v>2852.8</v>
      </c>
      <c r="Q17" s="126">
        <f t="shared" si="5"/>
        <v>0</v>
      </c>
      <c r="R17" s="126">
        <f t="shared" si="6"/>
        <v>0</v>
      </c>
      <c r="S17" s="135">
        <f t="shared" si="7"/>
        <v>2852.8</v>
      </c>
    </row>
    <row r="18" s="136" customFormat="1" ht="31.5" spans="1:19">
      <c r="A18" s="154">
        <v>11</v>
      </c>
      <c r="B18" s="155" t="s">
        <v>413</v>
      </c>
      <c r="C18" s="152" t="s">
        <v>50</v>
      </c>
      <c r="D18" s="153">
        <f>'LOTE XI_XII- Acessórios Div.'!D18*80%</f>
        <v>64</v>
      </c>
      <c r="E18" s="153">
        <f>'LOTE XI_XII- Acessórios Div.'!E18*80%</f>
        <v>40</v>
      </c>
      <c r="F18" s="153">
        <f>'LOTE XI_XII- Acessórios Div.'!F18*80%</f>
        <v>0</v>
      </c>
      <c r="G18" s="153">
        <f>'LOTE XI_XII- Acessórios Div.'!G18*80%</f>
        <v>24</v>
      </c>
      <c r="H18" s="153">
        <f>'LOTE XI_XII- Acessórios Div.'!H18*80%</f>
        <v>0</v>
      </c>
      <c r="I18" s="172">
        <f t="shared" si="0"/>
        <v>128</v>
      </c>
      <c r="J18" s="123">
        <v>6.55</v>
      </c>
      <c r="K18" s="124">
        <f>TRUNC(J18+J18*$K$5,2)</f>
        <v>8.05</v>
      </c>
      <c r="L18" s="173">
        <f t="shared" si="1"/>
        <v>1030.4</v>
      </c>
      <c r="N18" s="126">
        <f t="shared" si="2"/>
        <v>515.2</v>
      </c>
      <c r="O18" s="126">
        <f t="shared" si="3"/>
        <v>322</v>
      </c>
      <c r="P18" s="126">
        <f t="shared" si="4"/>
        <v>0</v>
      </c>
      <c r="Q18" s="126">
        <f t="shared" si="5"/>
        <v>193.2</v>
      </c>
      <c r="R18" s="126">
        <f t="shared" si="6"/>
        <v>0</v>
      </c>
      <c r="S18" s="135">
        <f t="shared" si="7"/>
        <v>1030.4</v>
      </c>
    </row>
    <row r="19" s="136" customFormat="1" ht="15.75" spans="1:19">
      <c r="A19" s="154">
        <v>12</v>
      </c>
      <c r="B19" s="155" t="s">
        <v>414</v>
      </c>
      <c r="C19" s="152" t="s">
        <v>50</v>
      </c>
      <c r="D19" s="153">
        <f>'LOTE XI_XII- Acessórios Div.'!D19*80%</f>
        <v>80</v>
      </c>
      <c r="E19" s="153">
        <f>'LOTE XI_XII- Acessórios Div.'!E19*80%</f>
        <v>40</v>
      </c>
      <c r="F19" s="153">
        <f>'LOTE XI_XII- Acessórios Div.'!F19*80%</f>
        <v>0</v>
      </c>
      <c r="G19" s="153">
        <f>'LOTE XI_XII- Acessórios Div.'!G19*80%</f>
        <v>24</v>
      </c>
      <c r="H19" s="153">
        <f>'LOTE XI_XII- Acessórios Div.'!H19*80%</f>
        <v>0</v>
      </c>
      <c r="I19" s="172">
        <f t="shared" si="0"/>
        <v>144</v>
      </c>
      <c r="J19" s="123">
        <v>5.26</v>
      </c>
      <c r="K19" s="124">
        <f>TRUNC(J19+J19*$K$5,2)</f>
        <v>6.47</v>
      </c>
      <c r="L19" s="173">
        <f t="shared" si="1"/>
        <v>931.68</v>
      </c>
      <c r="N19" s="126">
        <f t="shared" si="2"/>
        <v>517.6</v>
      </c>
      <c r="O19" s="126">
        <f t="shared" si="3"/>
        <v>258.8</v>
      </c>
      <c r="P19" s="126">
        <f t="shared" si="4"/>
        <v>0</v>
      </c>
      <c r="Q19" s="126">
        <f t="shared" si="5"/>
        <v>155.28</v>
      </c>
      <c r="R19" s="126">
        <f t="shared" si="6"/>
        <v>0</v>
      </c>
      <c r="S19" s="135">
        <f t="shared" si="7"/>
        <v>931.68</v>
      </c>
    </row>
    <row r="20" s="136" customFormat="1" ht="31.5" spans="1:19">
      <c r="A20" s="154">
        <v>13</v>
      </c>
      <c r="B20" s="155" t="s">
        <v>415</v>
      </c>
      <c r="C20" s="152" t="s">
        <v>50</v>
      </c>
      <c r="D20" s="153">
        <f>'LOTE XI_XII- Acessórios Div.'!D20*80%</f>
        <v>64</v>
      </c>
      <c r="E20" s="153">
        <f>'LOTE XI_XII- Acessórios Div.'!E20*80%</f>
        <v>40</v>
      </c>
      <c r="F20" s="153">
        <f>'LOTE XI_XII- Acessórios Div.'!F20*80%</f>
        <v>0</v>
      </c>
      <c r="G20" s="153">
        <f>'LOTE XI_XII- Acessórios Div.'!G20*80%</f>
        <v>16</v>
      </c>
      <c r="H20" s="153">
        <f>'LOTE XI_XII- Acessórios Div.'!H20*80%</f>
        <v>0</v>
      </c>
      <c r="I20" s="172">
        <f t="shared" si="0"/>
        <v>120</v>
      </c>
      <c r="J20" s="123">
        <v>16.65</v>
      </c>
      <c r="K20" s="124">
        <f>TRUNC(J20+J20*$K$5,2)</f>
        <v>20.48</v>
      </c>
      <c r="L20" s="173">
        <f t="shared" si="1"/>
        <v>2457.6</v>
      </c>
      <c r="N20" s="126">
        <f t="shared" si="2"/>
        <v>1310.72</v>
      </c>
      <c r="O20" s="126">
        <f t="shared" si="3"/>
        <v>819.2</v>
      </c>
      <c r="P20" s="126">
        <f t="shared" si="4"/>
        <v>0</v>
      </c>
      <c r="Q20" s="126">
        <f t="shared" si="5"/>
        <v>327.68</v>
      </c>
      <c r="R20" s="126">
        <f t="shared" si="6"/>
        <v>0</v>
      </c>
      <c r="S20" s="135">
        <f t="shared" si="7"/>
        <v>2457.6</v>
      </c>
    </row>
    <row r="21" s="136" customFormat="1" ht="15.75" spans="1:19">
      <c r="A21" s="154">
        <v>14</v>
      </c>
      <c r="B21" s="155" t="s">
        <v>416</v>
      </c>
      <c r="C21" s="152" t="s">
        <v>50</v>
      </c>
      <c r="D21" s="153">
        <f>'LOTE XI_XII- Acessórios Div.'!D21*80%</f>
        <v>32</v>
      </c>
      <c r="E21" s="153">
        <f>'LOTE XI_XII- Acessórios Div.'!E21*80%</f>
        <v>40</v>
      </c>
      <c r="F21" s="153">
        <f>'LOTE XI_XII- Acessórios Div.'!F21*80%</f>
        <v>0</v>
      </c>
      <c r="G21" s="153">
        <f>'LOTE XI_XII- Acessórios Div.'!G21*80%</f>
        <v>16</v>
      </c>
      <c r="H21" s="153">
        <f>'LOTE XI_XII- Acessórios Div.'!H21*80%</f>
        <v>0</v>
      </c>
      <c r="I21" s="172">
        <f t="shared" si="0"/>
        <v>88</v>
      </c>
      <c r="J21" s="123">
        <v>28.8</v>
      </c>
      <c r="K21" s="124">
        <f>TRUNC(J21+J21*$K$5,2)</f>
        <v>35.42</v>
      </c>
      <c r="L21" s="173">
        <f t="shared" si="1"/>
        <v>3116.96</v>
      </c>
      <c r="N21" s="126">
        <f t="shared" si="2"/>
        <v>1133.44</v>
      </c>
      <c r="O21" s="126">
        <f t="shared" si="3"/>
        <v>1416.8</v>
      </c>
      <c r="P21" s="126">
        <f t="shared" si="4"/>
        <v>0</v>
      </c>
      <c r="Q21" s="126">
        <f t="shared" si="5"/>
        <v>566.72</v>
      </c>
      <c r="R21" s="126">
        <f t="shared" si="6"/>
        <v>0</v>
      </c>
      <c r="S21" s="135">
        <f t="shared" si="7"/>
        <v>3116.96</v>
      </c>
    </row>
    <row r="22" s="136" customFormat="1" ht="47.25" spans="1:19">
      <c r="A22" s="154">
        <v>15</v>
      </c>
      <c r="B22" s="155" t="s">
        <v>417</v>
      </c>
      <c r="C22" s="152" t="s">
        <v>50</v>
      </c>
      <c r="D22" s="153">
        <f>'LOTE XI_XII- Acessórios Div.'!D22*80%</f>
        <v>320</v>
      </c>
      <c r="E22" s="153">
        <f>'LOTE XI_XII- Acessórios Div.'!E22*80%</f>
        <v>64</v>
      </c>
      <c r="F22" s="153">
        <f>'LOTE XI_XII- Acessórios Div.'!F22*80%</f>
        <v>0</v>
      </c>
      <c r="G22" s="153">
        <f>'LOTE XI_XII- Acessórios Div.'!G22*80%</f>
        <v>32</v>
      </c>
      <c r="H22" s="153">
        <f>'LOTE XI_XII- Acessórios Div.'!H22*80%</f>
        <v>0</v>
      </c>
      <c r="I22" s="172">
        <f t="shared" si="0"/>
        <v>416</v>
      </c>
      <c r="J22" s="123">
        <v>44.45</v>
      </c>
      <c r="K22" s="124">
        <f>TRUNC(J22+J22*$K$5,2)</f>
        <v>54.68</v>
      </c>
      <c r="L22" s="173">
        <f t="shared" si="1"/>
        <v>22746.88</v>
      </c>
      <c r="N22" s="126">
        <f t="shared" si="2"/>
        <v>17497.6</v>
      </c>
      <c r="O22" s="126">
        <f t="shared" si="3"/>
        <v>3499.52</v>
      </c>
      <c r="P22" s="126">
        <f t="shared" si="4"/>
        <v>0</v>
      </c>
      <c r="Q22" s="126">
        <f t="shared" si="5"/>
        <v>1749.76</v>
      </c>
      <c r="R22" s="126">
        <f t="shared" si="6"/>
        <v>0</v>
      </c>
      <c r="S22" s="135">
        <f t="shared" si="7"/>
        <v>22746.88</v>
      </c>
    </row>
    <row r="23" s="136" customFormat="1" ht="63" spans="1:19">
      <c r="A23" s="154">
        <v>16</v>
      </c>
      <c r="B23" s="155" t="s">
        <v>418</v>
      </c>
      <c r="C23" s="152" t="s">
        <v>50</v>
      </c>
      <c r="D23" s="153">
        <f>'LOTE XI_XII- Acessórios Div.'!D23*80%</f>
        <v>32</v>
      </c>
      <c r="E23" s="153">
        <f>'LOTE XI_XII- Acessórios Div.'!E23*80%</f>
        <v>40</v>
      </c>
      <c r="F23" s="153">
        <f>'LOTE XI_XII- Acessórios Div.'!F23*80%</f>
        <v>0</v>
      </c>
      <c r="G23" s="153">
        <f>'LOTE XI_XII- Acessórios Div.'!G23*80%</f>
        <v>24</v>
      </c>
      <c r="H23" s="153">
        <f>'LOTE XI_XII- Acessórios Div.'!H23*80%</f>
        <v>0</v>
      </c>
      <c r="I23" s="172">
        <f t="shared" si="0"/>
        <v>96</v>
      </c>
      <c r="J23" s="123">
        <v>36.95</v>
      </c>
      <c r="K23" s="124">
        <f>TRUNC(J23+J23*$K$5,2)</f>
        <v>45.45</v>
      </c>
      <c r="L23" s="173">
        <f t="shared" si="1"/>
        <v>4363.2</v>
      </c>
      <c r="N23" s="126">
        <f t="shared" si="2"/>
        <v>1454.4</v>
      </c>
      <c r="O23" s="126">
        <f t="shared" si="3"/>
        <v>1818</v>
      </c>
      <c r="P23" s="126">
        <f t="shared" si="4"/>
        <v>0</v>
      </c>
      <c r="Q23" s="126">
        <f t="shared" si="5"/>
        <v>1090.8</v>
      </c>
      <c r="R23" s="126">
        <f t="shared" si="6"/>
        <v>0</v>
      </c>
      <c r="S23" s="135">
        <f t="shared" si="7"/>
        <v>4363.2</v>
      </c>
    </row>
    <row r="24" s="136" customFormat="1" ht="15.75" spans="1:19">
      <c r="A24" s="154">
        <v>17</v>
      </c>
      <c r="B24" s="155" t="s">
        <v>419</v>
      </c>
      <c r="C24" s="152" t="s">
        <v>89</v>
      </c>
      <c r="D24" s="153">
        <f>'LOTE XI_XII- Acessórios Div.'!D24*80%</f>
        <v>64</v>
      </c>
      <c r="E24" s="153">
        <f>'LOTE XI_XII- Acessórios Div.'!E24*80%</f>
        <v>0</v>
      </c>
      <c r="F24" s="153">
        <f>'LOTE XI_XII- Acessórios Div.'!F24*80%</f>
        <v>0</v>
      </c>
      <c r="G24" s="153">
        <f>'LOTE XI_XII- Acessórios Div.'!G24*80%</f>
        <v>0</v>
      </c>
      <c r="H24" s="153">
        <f>'LOTE XI_XII- Acessórios Div.'!H24*80%</f>
        <v>0</v>
      </c>
      <c r="I24" s="172">
        <f t="shared" si="0"/>
        <v>64</v>
      </c>
      <c r="J24" s="123">
        <v>122.81</v>
      </c>
      <c r="K24" s="124">
        <f>TRUNC(J24+J24*$K$5,2)</f>
        <v>151.08</v>
      </c>
      <c r="L24" s="173">
        <f t="shared" si="1"/>
        <v>9669.12</v>
      </c>
      <c r="N24" s="126">
        <f t="shared" si="2"/>
        <v>9669.12</v>
      </c>
      <c r="O24" s="126">
        <f t="shared" si="3"/>
        <v>0</v>
      </c>
      <c r="P24" s="126">
        <f t="shared" si="4"/>
        <v>0</v>
      </c>
      <c r="Q24" s="126">
        <f t="shared" si="5"/>
        <v>0</v>
      </c>
      <c r="R24" s="126">
        <f t="shared" si="6"/>
        <v>0</v>
      </c>
      <c r="S24" s="135">
        <f t="shared" si="7"/>
        <v>9669.12</v>
      </c>
    </row>
    <row r="25" s="136" customFormat="1" ht="15.75" spans="1:19">
      <c r="A25" s="154">
        <v>18</v>
      </c>
      <c r="B25" s="155" t="s">
        <v>420</v>
      </c>
      <c r="C25" s="152" t="s">
        <v>89</v>
      </c>
      <c r="D25" s="153">
        <f>'LOTE XI_XII- Acessórios Div.'!D25*80%</f>
        <v>240</v>
      </c>
      <c r="E25" s="153">
        <f>'LOTE XI_XII- Acessórios Div.'!E25*80%</f>
        <v>0</v>
      </c>
      <c r="F25" s="153">
        <f>'LOTE XI_XII- Acessórios Div.'!F25*80%</f>
        <v>0</v>
      </c>
      <c r="G25" s="153">
        <f>'LOTE XI_XII- Acessórios Div.'!G25*80%</f>
        <v>0</v>
      </c>
      <c r="H25" s="153">
        <f>'LOTE XI_XII- Acessórios Div.'!H25*80%</f>
        <v>0</v>
      </c>
      <c r="I25" s="172">
        <f t="shared" si="0"/>
        <v>240</v>
      </c>
      <c r="J25" s="123">
        <v>145</v>
      </c>
      <c r="K25" s="124">
        <f>TRUNC(J25+J25*$K$5,2)</f>
        <v>178.37</v>
      </c>
      <c r="L25" s="173">
        <f t="shared" si="1"/>
        <v>42808.8</v>
      </c>
      <c r="N25" s="126">
        <f t="shared" si="2"/>
        <v>42808.8</v>
      </c>
      <c r="O25" s="126">
        <f t="shared" si="3"/>
        <v>0</v>
      </c>
      <c r="P25" s="126">
        <f t="shared" si="4"/>
        <v>0</v>
      </c>
      <c r="Q25" s="126">
        <f t="shared" si="5"/>
        <v>0</v>
      </c>
      <c r="R25" s="126">
        <f t="shared" si="6"/>
        <v>0</v>
      </c>
      <c r="S25" s="135">
        <f t="shared" si="7"/>
        <v>42808.8</v>
      </c>
    </row>
    <row r="26" s="136" customFormat="1" ht="47.25" spans="1:19">
      <c r="A26" s="154">
        <v>19</v>
      </c>
      <c r="B26" s="156" t="s">
        <v>421</v>
      </c>
      <c r="C26" s="152" t="s">
        <v>89</v>
      </c>
      <c r="D26" s="153">
        <f>'LOTE XI_XII- Acessórios Div.'!D26*80%</f>
        <v>0</v>
      </c>
      <c r="E26" s="153">
        <f>'LOTE XI_XII- Acessórios Div.'!E26*80%</f>
        <v>0</v>
      </c>
      <c r="F26" s="153">
        <f>'LOTE XI_XII- Acessórios Div.'!F26*80%</f>
        <v>80</v>
      </c>
      <c r="G26" s="153">
        <f>'LOTE XI_XII- Acessórios Div.'!G26*80%</f>
        <v>0</v>
      </c>
      <c r="H26" s="153">
        <f>'LOTE XI_XII- Acessórios Div.'!H26*80%</f>
        <v>0</v>
      </c>
      <c r="I26" s="172">
        <f t="shared" si="0"/>
        <v>80</v>
      </c>
      <c r="J26" s="123">
        <v>4.5</v>
      </c>
      <c r="K26" s="124">
        <f>TRUNC(J26+J26*$K$5,2)</f>
        <v>5.53</v>
      </c>
      <c r="L26" s="173">
        <f t="shared" si="1"/>
        <v>442.4</v>
      </c>
      <c r="N26" s="126">
        <f t="shared" si="2"/>
        <v>0</v>
      </c>
      <c r="O26" s="126">
        <f t="shared" si="3"/>
        <v>0</v>
      </c>
      <c r="P26" s="126">
        <f t="shared" si="4"/>
        <v>442.4</v>
      </c>
      <c r="Q26" s="126">
        <f t="shared" si="5"/>
        <v>0</v>
      </c>
      <c r="R26" s="126">
        <f t="shared" si="6"/>
        <v>0</v>
      </c>
      <c r="S26" s="135">
        <f t="shared" si="7"/>
        <v>442.4</v>
      </c>
    </row>
    <row r="27" s="136" customFormat="1" ht="15.75" spans="1:19">
      <c r="A27" s="154">
        <v>20</v>
      </c>
      <c r="B27" s="155" t="s">
        <v>422</v>
      </c>
      <c r="C27" s="152" t="s">
        <v>89</v>
      </c>
      <c r="D27" s="153">
        <f>'LOTE XI_XII- Acessórios Div.'!D27*80%</f>
        <v>64</v>
      </c>
      <c r="E27" s="153">
        <f>'LOTE XI_XII- Acessórios Div.'!E27*80%</f>
        <v>0</v>
      </c>
      <c r="F27" s="153">
        <f>'LOTE XI_XII- Acessórios Div.'!F27*80%</f>
        <v>0</v>
      </c>
      <c r="G27" s="153">
        <f>'LOTE XI_XII- Acessórios Div.'!G27*80%</f>
        <v>0</v>
      </c>
      <c r="H27" s="153">
        <f>'LOTE XI_XII- Acessórios Div.'!H27*80%</f>
        <v>0</v>
      </c>
      <c r="I27" s="172">
        <f t="shared" si="0"/>
        <v>64</v>
      </c>
      <c r="J27" s="123">
        <v>89</v>
      </c>
      <c r="K27" s="124">
        <f>TRUNC(J27+J27*$K$5,2)</f>
        <v>109.48</v>
      </c>
      <c r="L27" s="173">
        <f t="shared" si="1"/>
        <v>7006.72</v>
      </c>
      <c r="N27" s="126">
        <f t="shared" si="2"/>
        <v>7006.72</v>
      </c>
      <c r="O27" s="126">
        <f t="shared" si="3"/>
        <v>0</v>
      </c>
      <c r="P27" s="126">
        <f t="shared" si="4"/>
        <v>0</v>
      </c>
      <c r="Q27" s="126">
        <f t="shared" si="5"/>
        <v>0</v>
      </c>
      <c r="R27" s="126">
        <f t="shared" si="6"/>
        <v>0</v>
      </c>
      <c r="S27" s="135">
        <f t="shared" si="7"/>
        <v>7006.72</v>
      </c>
    </row>
    <row r="28" s="136" customFormat="1" ht="15.75" spans="1:19">
      <c r="A28" s="154">
        <v>21</v>
      </c>
      <c r="B28" s="155" t="s">
        <v>423</v>
      </c>
      <c r="C28" s="152" t="s">
        <v>89</v>
      </c>
      <c r="D28" s="153">
        <f>'LOTE XI_XII- Acessórios Div.'!D28*80%</f>
        <v>160</v>
      </c>
      <c r="E28" s="153">
        <f>'LOTE XI_XII- Acessórios Div.'!E28*80%</f>
        <v>0</v>
      </c>
      <c r="F28" s="153">
        <f>'LOTE XI_XII- Acessórios Div.'!F28*80%</f>
        <v>0</v>
      </c>
      <c r="G28" s="153">
        <f>'LOTE XI_XII- Acessórios Div.'!G28*80%</f>
        <v>0</v>
      </c>
      <c r="H28" s="153">
        <f>'LOTE XI_XII- Acessórios Div.'!H28*80%</f>
        <v>0</v>
      </c>
      <c r="I28" s="172">
        <f t="shared" si="0"/>
        <v>160</v>
      </c>
      <c r="J28" s="123">
        <v>70.98</v>
      </c>
      <c r="K28" s="124">
        <f>TRUNC(J28+J28*$K$5,2)</f>
        <v>87.31</v>
      </c>
      <c r="L28" s="173">
        <f t="shared" si="1"/>
        <v>13969.6</v>
      </c>
      <c r="N28" s="126">
        <f t="shared" si="2"/>
        <v>13969.6</v>
      </c>
      <c r="O28" s="126">
        <f t="shared" si="3"/>
        <v>0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35">
        <f t="shared" si="7"/>
        <v>13969.6</v>
      </c>
    </row>
    <row r="29" s="136" customFormat="1" ht="15.75" spans="1:19">
      <c r="A29" s="154">
        <v>22</v>
      </c>
      <c r="B29" s="155" t="s">
        <v>424</v>
      </c>
      <c r="C29" s="152" t="s">
        <v>89</v>
      </c>
      <c r="D29" s="153">
        <f>'LOTE XI_XII- Acessórios Div.'!D29*80%</f>
        <v>80</v>
      </c>
      <c r="E29" s="153">
        <f>'LOTE XI_XII- Acessórios Div.'!E29*80%</f>
        <v>0</v>
      </c>
      <c r="F29" s="153">
        <f>'LOTE XI_XII- Acessórios Div.'!F29*80%</f>
        <v>0</v>
      </c>
      <c r="G29" s="153">
        <f>'LOTE XI_XII- Acessórios Div.'!G29*80%</f>
        <v>0</v>
      </c>
      <c r="H29" s="153">
        <f>'LOTE XI_XII- Acessórios Div.'!H29*80%</f>
        <v>0</v>
      </c>
      <c r="I29" s="172">
        <f t="shared" si="0"/>
        <v>80</v>
      </c>
      <c r="J29" s="123">
        <v>150</v>
      </c>
      <c r="K29" s="124">
        <f>TRUNC(J29+J29*$K$5,2)</f>
        <v>184.53</v>
      </c>
      <c r="L29" s="173">
        <f t="shared" si="1"/>
        <v>14762.4</v>
      </c>
      <c r="N29" s="126">
        <f t="shared" si="2"/>
        <v>14762.4</v>
      </c>
      <c r="O29" s="126">
        <f t="shared" si="3"/>
        <v>0</v>
      </c>
      <c r="P29" s="126">
        <f t="shared" si="4"/>
        <v>0</v>
      </c>
      <c r="Q29" s="126">
        <f t="shared" si="5"/>
        <v>0</v>
      </c>
      <c r="R29" s="126">
        <f t="shared" si="6"/>
        <v>0</v>
      </c>
      <c r="S29" s="135">
        <f t="shared" si="7"/>
        <v>14762.4</v>
      </c>
    </row>
    <row r="30" s="136" customFormat="1" ht="15.75" spans="1:19">
      <c r="A30" s="154">
        <v>23</v>
      </c>
      <c r="B30" s="155" t="s">
        <v>425</v>
      </c>
      <c r="C30" s="152" t="s">
        <v>89</v>
      </c>
      <c r="D30" s="153">
        <f>'LOTE XI_XII- Acessórios Div.'!D30*80%</f>
        <v>64</v>
      </c>
      <c r="E30" s="153">
        <f>'LOTE XI_XII- Acessórios Div.'!E30*80%</f>
        <v>0</v>
      </c>
      <c r="F30" s="153">
        <f>'LOTE XI_XII- Acessórios Div.'!F30*80%</f>
        <v>0</v>
      </c>
      <c r="G30" s="153">
        <f>'LOTE XI_XII- Acessórios Div.'!G30*80%</f>
        <v>0</v>
      </c>
      <c r="H30" s="153">
        <f>'LOTE XI_XII- Acessórios Div.'!H30*80%</f>
        <v>0</v>
      </c>
      <c r="I30" s="172">
        <f t="shared" si="0"/>
        <v>64</v>
      </c>
      <c r="J30" s="123">
        <v>120</v>
      </c>
      <c r="K30" s="124">
        <f>TRUNC(J30+J30*$K$5,2)</f>
        <v>147.62</v>
      </c>
      <c r="L30" s="173">
        <f t="shared" si="1"/>
        <v>9447.68</v>
      </c>
      <c r="N30" s="126">
        <f t="shared" si="2"/>
        <v>9447.68</v>
      </c>
      <c r="O30" s="126">
        <f t="shared" si="3"/>
        <v>0</v>
      </c>
      <c r="P30" s="126">
        <f t="shared" si="4"/>
        <v>0</v>
      </c>
      <c r="Q30" s="126">
        <f t="shared" si="5"/>
        <v>0</v>
      </c>
      <c r="R30" s="126">
        <f t="shared" si="6"/>
        <v>0</v>
      </c>
      <c r="S30" s="135">
        <f t="shared" si="7"/>
        <v>9447.68</v>
      </c>
    </row>
    <row r="31" s="136" customFormat="1" ht="31.5" spans="1:19">
      <c r="A31" s="154">
        <v>24</v>
      </c>
      <c r="B31" s="155" t="s">
        <v>426</v>
      </c>
      <c r="C31" s="152" t="s">
        <v>89</v>
      </c>
      <c r="D31" s="153">
        <f>'LOTE XI_XII- Acessórios Div.'!D31*80%</f>
        <v>64</v>
      </c>
      <c r="E31" s="153">
        <f>'LOTE XI_XII- Acessórios Div.'!E31*80%</f>
        <v>0</v>
      </c>
      <c r="F31" s="153">
        <f>'LOTE XI_XII- Acessórios Div.'!F31*80%</f>
        <v>0</v>
      </c>
      <c r="G31" s="153">
        <f>'LOTE XI_XII- Acessórios Div.'!G31*80%</f>
        <v>0</v>
      </c>
      <c r="H31" s="153">
        <f>'LOTE XI_XII- Acessórios Div.'!H31*80%</f>
        <v>0</v>
      </c>
      <c r="I31" s="172">
        <f t="shared" si="0"/>
        <v>64</v>
      </c>
      <c r="J31" s="123">
        <v>89</v>
      </c>
      <c r="K31" s="124">
        <f>TRUNC(J31+J31*$K$5,2)</f>
        <v>109.48</v>
      </c>
      <c r="L31" s="173">
        <f t="shared" si="1"/>
        <v>7006.72</v>
      </c>
      <c r="N31" s="126">
        <f t="shared" si="2"/>
        <v>7006.72</v>
      </c>
      <c r="O31" s="126">
        <f t="shared" si="3"/>
        <v>0</v>
      </c>
      <c r="P31" s="126">
        <f t="shared" si="4"/>
        <v>0</v>
      </c>
      <c r="Q31" s="126">
        <f t="shared" si="5"/>
        <v>0</v>
      </c>
      <c r="R31" s="126">
        <f t="shared" si="6"/>
        <v>0</v>
      </c>
      <c r="S31" s="135">
        <f t="shared" si="7"/>
        <v>7006.72</v>
      </c>
    </row>
    <row r="32" s="136" customFormat="1" ht="15.75" spans="1:19">
      <c r="A32" s="154">
        <v>25</v>
      </c>
      <c r="B32" s="155" t="s">
        <v>427</v>
      </c>
      <c r="C32" s="152" t="s">
        <v>73</v>
      </c>
      <c r="D32" s="153">
        <f>'LOTE XI_XII- Acessórios Div.'!D32*80%</f>
        <v>200</v>
      </c>
      <c r="E32" s="153">
        <f>'LOTE XI_XII- Acessórios Div.'!E32*80%</f>
        <v>0</v>
      </c>
      <c r="F32" s="153">
        <f>'LOTE XI_XII- Acessórios Div.'!F32*80%</f>
        <v>0</v>
      </c>
      <c r="G32" s="153">
        <f>'LOTE XI_XII- Acessórios Div.'!G32*80%</f>
        <v>0</v>
      </c>
      <c r="H32" s="153">
        <f>'LOTE XI_XII- Acessórios Div.'!H32*80%</f>
        <v>0</v>
      </c>
      <c r="I32" s="172">
        <f t="shared" si="0"/>
        <v>200</v>
      </c>
      <c r="J32" s="123">
        <v>15.2</v>
      </c>
      <c r="K32" s="124">
        <f>TRUNC(J32+J32*$K$5,2)</f>
        <v>18.69</v>
      </c>
      <c r="L32" s="173">
        <f t="shared" si="1"/>
        <v>3738</v>
      </c>
      <c r="N32" s="126">
        <f t="shared" si="2"/>
        <v>3738</v>
      </c>
      <c r="O32" s="126">
        <f t="shared" si="3"/>
        <v>0</v>
      </c>
      <c r="P32" s="126">
        <f t="shared" si="4"/>
        <v>0</v>
      </c>
      <c r="Q32" s="126">
        <f t="shared" si="5"/>
        <v>0</v>
      </c>
      <c r="R32" s="126">
        <f t="shared" si="6"/>
        <v>0</v>
      </c>
      <c r="S32" s="135">
        <f t="shared" si="7"/>
        <v>3738</v>
      </c>
    </row>
    <row r="33" s="136" customFormat="1" ht="15.75" spans="1:19">
      <c r="A33" s="154">
        <v>26</v>
      </c>
      <c r="B33" s="155" t="s">
        <v>428</v>
      </c>
      <c r="C33" s="152" t="s">
        <v>73</v>
      </c>
      <c r="D33" s="153">
        <f>'LOTE XI_XII- Acessórios Div.'!D33*80%</f>
        <v>200</v>
      </c>
      <c r="E33" s="153">
        <f>'LOTE XI_XII- Acessórios Div.'!E33*80%</f>
        <v>0</v>
      </c>
      <c r="F33" s="153">
        <f>'LOTE XI_XII- Acessórios Div.'!F33*80%</f>
        <v>0</v>
      </c>
      <c r="G33" s="153">
        <f>'LOTE XI_XII- Acessórios Div.'!G33*80%</f>
        <v>0</v>
      </c>
      <c r="H33" s="153">
        <f>'LOTE XI_XII- Acessórios Div.'!H33*80%</f>
        <v>0</v>
      </c>
      <c r="I33" s="172">
        <f t="shared" si="0"/>
        <v>200</v>
      </c>
      <c r="J33" s="123">
        <v>21.12</v>
      </c>
      <c r="K33" s="124">
        <f>TRUNC(J33+J33*$K$5,2)</f>
        <v>25.98</v>
      </c>
      <c r="L33" s="173">
        <f t="shared" si="1"/>
        <v>5196</v>
      </c>
      <c r="N33" s="126">
        <f t="shared" si="2"/>
        <v>5196</v>
      </c>
      <c r="O33" s="126">
        <f t="shared" si="3"/>
        <v>0</v>
      </c>
      <c r="P33" s="126">
        <f t="shared" si="4"/>
        <v>0</v>
      </c>
      <c r="Q33" s="126">
        <f t="shared" si="5"/>
        <v>0</v>
      </c>
      <c r="R33" s="126">
        <f t="shared" si="6"/>
        <v>0</v>
      </c>
      <c r="S33" s="135">
        <f t="shared" si="7"/>
        <v>5196</v>
      </c>
    </row>
    <row r="34" s="136" customFormat="1" ht="31.5" spans="1:19">
      <c r="A34" s="154">
        <v>27</v>
      </c>
      <c r="B34" s="155" t="s">
        <v>429</v>
      </c>
      <c r="C34" s="152" t="s">
        <v>50</v>
      </c>
      <c r="D34" s="153">
        <f>'LOTE XI_XII- Acessórios Div.'!D34*80%</f>
        <v>640</v>
      </c>
      <c r="E34" s="153">
        <f>'LOTE XI_XII- Acessórios Div.'!E34*80%</f>
        <v>320</v>
      </c>
      <c r="F34" s="153">
        <f>'LOTE XI_XII- Acessórios Div.'!F34*80%</f>
        <v>0</v>
      </c>
      <c r="G34" s="153">
        <f>'LOTE XI_XII- Acessórios Div.'!G34*80%</f>
        <v>240</v>
      </c>
      <c r="H34" s="153">
        <f>'LOTE XI_XII- Acessórios Div.'!H34*80%</f>
        <v>0</v>
      </c>
      <c r="I34" s="172">
        <f t="shared" si="0"/>
        <v>1200</v>
      </c>
      <c r="J34" s="123">
        <v>0.29</v>
      </c>
      <c r="K34" s="124">
        <f>TRUNC(J34+J34*$K$5,2)</f>
        <v>0.35</v>
      </c>
      <c r="L34" s="173">
        <f t="shared" si="1"/>
        <v>420</v>
      </c>
      <c r="N34" s="126">
        <f t="shared" si="2"/>
        <v>224</v>
      </c>
      <c r="O34" s="126">
        <f t="shared" si="3"/>
        <v>112</v>
      </c>
      <c r="P34" s="126">
        <f t="shared" si="4"/>
        <v>0</v>
      </c>
      <c r="Q34" s="126">
        <f t="shared" si="5"/>
        <v>84</v>
      </c>
      <c r="R34" s="126">
        <f t="shared" si="6"/>
        <v>0</v>
      </c>
      <c r="S34" s="135">
        <f t="shared" si="7"/>
        <v>420</v>
      </c>
    </row>
    <row r="35" s="136" customFormat="1" ht="31.5" spans="1:19">
      <c r="A35" s="154">
        <v>28</v>
      </c>
      <c r="B35" s="155" t="s">
        <v>430</v>
      </c>
      <c r="C35" s="152" t="s">
        <v>50</v>
      </c>
      <c r="D35" s="153">
        <f>'LOTE XI_XII- Acessórios Div.'!D35*80%</f>
        <v>640</v>
      </c>
      <c r="E35" s="153">
        <f>'LOTE XI_XII- Acessórios Div.'!E35*80%</f>
        <v>240</v>
      </c>
      <c r="F35" s="153">
        <f>'LOTE XI_XII- Acessórios Div.'!F35*80%</f>
        <v>0</v>
      </c>
      <c r="G35" s="153">
        <f>'LOTE XI_XII- Acessórios Div.'!G35*80%</f>
        <v>160</v>
      </c>
      <c r="H35" s="153">
        <f>'LOTE XI_XII- Acessórios Div.'!H35*80%</f>
        <v>0</v>
      </c>
      <c r="I35" s="172">
        <f t="shared" si="0"/>
        <v>1040</v>
      </c>
      <c r="J35" s="123">
        <v>1.73</v>
      </c>
      <c r="K35" s="124">
        <f>TRUNC(J35+J35*$K$5,2)</f>
        <v>2.12</v>
      </c>
      <c r="L35" s="173">
        <f t="shared" si="1"/>
        <v>2204.8</v>
      </c>
      <c r="N35" s="126">
        <f t="shared" si="2"/>
        <v>1356.8</v>
      </c>
      <c r="O35" s="126">
        <f t="shared" si="3"/>
        <v>508.8</v>
      </c>
      <c r="P35" s="126">
        <f t="shared" si="4"/>
        <v>0</v>
      </c>
      <c r="Q35" s="126">
        <f t="shared" si="5"/>
        <v>339.2</v>
      </c>
      <c r="R35" s="126">
        <f t="shared" si="6"/>
        <v>0</v>
      </c>
      <c r="S35" s="135">
        <f t="shared" si="7"/>
        <v>2204.8</v>
      </c>
    </row>
    <row r="36" s="136" customFormat="1" ht="31.5" spans="1:19">
      <c r="A36" s="154">
        <v>29</v>
      </c>
      <c r="B36" s="155" t="s">
        <v>431</v>
      </c>
      <c r="C36" s="152" t="s">
        <v>50</v>
      </c>
      <c r="D36" s="153">
        <f>'LOTE XI_XII- Acessórios Div.'!D36*80%</f>
        <v>12</v>
      </c>
      <c r="E36" s="153">
        <f>'LOTE XI_XII- Acessórios Div.'!E36*80%</f>
        <v>4</v>
      </c>
      <c r="F36" s="153">
        <f>'LOTE XI_XII- Acessórios Div.'!F36*80%</f>
        <v>0</v>
      </c>
      <c r="G36" s="153">
        <f>'LOTE XI_XII- Acessórios Div.'!G36*80%</f>
        <v>4</v>
      </c>
      <c r="H36" s="153">
        <f>'LOTE XI_XII- Acessórios Div.'!H36*80%</f>
        <v>0</v>
      </c>
      <c r="I36" s="172">
        <f t="shared" si="0"/>
        <v>20</v>
      </c>
      <c r="J36" s="123">
        <v>0.44</v>
      </c>
      <c r="K36" s="124">
        <f>TRUNC(J36+J36*$K$5,2)</f>
        <v>0.54</v>
      </c>
      <c r="L36" s="173">
        <f t="shared" si="1"/>
        <v>10.8</v>
      </c>
      <c r="N36" s="126">
        <f t="shared" si="2"/>
        <v>6.48</v>
      </c>
      <c r="O36" s="126">
        <f t="shared" si="3"/>
        <v>2.16</v>
      </c>
      <c r="P36" s="126">
        <f t="shared" si="4"/>
        <v>0</v>
      </c>
      <c r="Q36" s="126">
        <f t="shared" si="5"/>
        <v>2.16</v>
      </c>
      <c r="R36" s="126">
        <f t="shared" si="6"/>
        <v>0</v>
      </c>
      <c r="S36" s="135">
        <f t="shared" si="7"/>
        <v>10.8</v>
      </c>
    </row>
    <row r="37" s="136" customFormat="1" ht="31.5" spans="1:19">
      <c r="A37" s="154">
        <v>30</v>
      </c>
      <c r="B37" s="155" t="s">
        <v>432</v>
      </c>
      <c r="C37" s="152" t="s">
        <v>50</v>
      </c>
      <c r="D37" s="153">
        <f>'LOTE XI_XII- Acessórios Div.'!D37*80%</f>
        <v>640</v>
      </c>
      <c r="E37" s="153">
        <f>'LOTE XI_XII- Acessórios Div.'!E37*80%</f>
        <v>320</v>
      </c>
      <c r="F37" s="153">
        <f>'LOTE XI_XII- Acessórios Div.'!F37*80%</f>
        <v>0</v>
      </c>
      <c r="G37" s="153">
        <f>'LOTE XI_XII- Acessórios Div.'!G37*80%</f>
        <v>160</v>
      </c>
      <c r="H37" s="153">
        <f>'LOTE XI_XII- Acessórios Div.'!H37*80%</f>
        <v>0</v>
      </c>
      <c r="I37" s="172">
        <f t="shared" si="0"/>
        <v>1120</v>
      </c>
      <c r="J37" s="123">
        <v>1.73</v>
      </c>
      <c r="K37" s="124">
        <f>TRUNC(J37+J37*$K$5,2)</f>
        <v>2.12</v>
      </c>
      <c r="L37" s="173">
        <f t="shared" si="1"/>
        <v>2374.4</v>
      </c>
      <c r="N37" s="126">
        <f t="shared" si="2"/>
        <v>1356.8</v>
      </c>
      <c r="O37" s="126">
        <f t="shared" si="3"/>
        <v>678.4</v>
      </c>
      <c r="P37" s="126">
        <f t="shared" si="4"/>
        <v>0</v>
      </c>
      <c r="Q37" s="126">
        <f t="shared" si="5"/>
        <v>339.2</v>
      </c>
      <c r="R37" s="126">
        <f t="shared" si="6"/>
        <v>0</v>
      </c>
      <c r="S37" s="135">
        <f t="shared" si="7"/>
        <v>2374.4</v>
      </c>
    </row>
    <row r="38" s="136" customFormat="1" ht="15.75" spans="1:19">
      <c r="A38" s="154">
        <v>31</v>
      </c>
      <c r="B38" s="156" t="s">
        <v>433</v>
      </c>
      <c r="C38" s="152" t="s">
        <v>61</v>
      </c>
      <c r="D38" s="153">
        <f>'LOTE XI_XII- Acessórios Div.'!D38*80%</f>
        <v>8</v>
      </c>
      <c r="E38" s="153">
        <f>'LOTE XI_XII- Acessórios Div.'!E38*80%</f>
        <v>0</v>
      </c>
      <c r="F38" s="153">
        <f>'LOTE XI_XII- Acessórios Div.'!F38*80%</f>
        <v>40</v>
      </c>
      <c r="G38" s="153">
        <f>'LOTE XI_XII- Acessórios Div.'!G38*80%</f>
        <v>0</v>
      </c>
      <c r="H38" s="153">
        <f>'LOTE XI_XII- Acessórios Div.'!H38*80%</f>
        <v>0</v>
      </c>
      <c r="I38" s="172">
        <f t="shared" si="0"/>
        <v>48</v>
      </c>
      <c r="J38" s="123">
        <v>16.56</v>
      </c>
      <c r="K38" s="124">
        <f>TRUNC(J38+J38*$K$5,2)</f>
        <v>20.37</v>
      </c>
      <c r="L38" s="173">
        <f t="shared" si="1"/>
        <v>977.76</v>
      </c>
      <c r="N38" s="126">
        <f t="shared" si="2"/>
        <v>162.96</v>
      </c>
      <c r="O38" s="126">
        <f t="shared" si="3"/>
        <v>0</v>
      </c>
      <c r="P38" s="126">
        <f t="shared" si="4"/>
        <v>814.8</v>
      </c>
      <c r="Q38" s="126">
        <f t="shared" si="5"/>
        <v>0</v>
      </c>
      <c r="R38" s="126">
        <f t="shared" si="6"/>
        <v>0</v>
      </c>
      <c r="S38" s="135">
        <f t="shared" si="7"/>
        <v>977.76</v>
      </c>
    </row>
    <row r="39" s="136" customFormat="1" ht="15.75" spans="1:19">
      <c r="A39" s="154">
        <v>32</v>
      </c>
      <c r="B39" s="155" t="s">
        <v>434</v>
      </c>
      <c r="C39" s="152" t="s">
        <v>61</v>
      </c>
      <c r="D39" s="153">
        <f>'LOTE XI_XII- Acessórios Div.'!D39*80%</f>
        <v>8</v>
      </c>
      <c r="E39" s="153">
        <f>'LOTE XI_XII- Acessórios Div.'!E39*80%</f>
        <v>0</v>
      </c>
      <c r="F39" s="153">
        <f>'LOTE XI_XII- Acessórios Div.'!F39*80%</f>
        <v>24</v>
      </c>
      <c r="G39" s="153">
        <f>'LOTE XI_XII- Acessórios Div.'!G39*80%</f>
        <v>0</v>
      </c>
      <c r="H39" s="153">
        <f>'LOTE XI_XII- Acessórios Div.'!H39*80%</f>
        <v>0</v>
      </c>
      <c r="I39" s="172">
        <f t="shared" si="0"/>
        <v>32</v>
      </c>
      <c r="J39" s="124">
        <v>13.45</v>
      </c>
      <c r="K39" s="124">
        <f>TRUNC(J39+J39*$K$5,2)</f>
        <v>16.54</v>
      </c>
      <c r="L39" s="173">
        <f t="shared" si="1"/>
        <v>529.28</v>
      </c>
      <c r="N39" s="126">
        <f t="shared" si="2"/>
        <v>132.32</v>
      </c>
      <c r="O39" s="126">
        <f t="shared" si="3"/>
        <v>0</v>
      </c>
      <c r="P39" s="126">
        <f t="shared" si="4"/>
        <v>396.96</v>
      </c>
      <c r="Q39" s="126">
        <f t="shared" si="5"/>
        <v>0</v>
      </c>
      <c r="R39" s="126">
        <f t="shared" si="6"/>
        <v>0</v>
      </c>
      <c r="S39" s="135">
        <f t="shared" si="7"/>
        <v>529.28</v>
      </c>
    </row>
    <row r="40" s="136" customFormat="1" ht="15.75" spans="1:19">
      <c r="A40" s="154">
        <v>33</v>
      </c>
      <c r="B40" s="155" t="s">
        <v>435</v>
      </c>
      <c r="C40" s="152" t="s">
        <v>50</v>
      </c>
      <c r="D40" s="153">
        <f>'LOTE XI_XII- Acessórios Div.'!D40*80%</f>
        <v>8</v>
      </c>
      <c r="E40" s="153">
        <f>'LOTE XI_XII- Acessórios Div.'!E40*80%</f>
        <v>4</v>
      </c>
      <c r="F40" s="153">
        <f>'LOTE XI_XII- Acessórios Div.'!F40*80%</f>
        <v>0</v>
      </c>
      <c r="G40" s="153">
        <f>'LOTE XI_XII- Acessórios Div.'!G40*80%</f>
        <v>1.6</v>
      </c>
      <c r="H40" s="153">
        <f>'LOTE XI_XII- Acessórios Div.'!H40*80%</f>
        <v>0</v>
      </c>
      <c r="I40" s="172">
        <f t="shared" si="0"/>
        <v>13.6</v>
      </c>
      <c r="J40" s="123">
        <v>0.18</v>
      </c>
      <c r="K40" s="124">
        <f>TRUNC(J40+J40*$K$5,2)</f>
        <v>0.22</v>
      </c>
      <c r="L40" s="173">
        <f t="shared" si="1"/>
        <v>2.992</v>
      </c>
      <c r="N40" s="126">
        <f t="shared" si="2"/>
        <v>1.76</v>
      </c>
      <c r="O40" s="126">
        <f t="shared" si="3"/>
        <v>0.88</v>
      </c>
      <c r="P40" s="126">
        <f t="shared" si="4"/>
        <v>0</v>
      </c>
      <c r="Q40" s="126">
        <f t="shared" si="5"/>
        <v>0.352</v>
      </c>
      <c r="R40" s="126">
        <f t="shared" si="6"/>
        <v>0</v>
      </c>
      <c r="S40" s="135">
        <f t="shared" si="7"/>
        <v>2.992</v>
      </c>
    </row>
    <row r="41" s="136" customFormat="1" ht="15.75" spans="1:19">
      <c r="A41" s="154">
        <v>34</v>
      </c>
      <c r="B41" s="155" t="s">
        <v>436</v>
      </c>
      <c r="C41" s="152" t="s">
        <v>50</v>
      </c>
      <c r="D41" s="153">
        <f>'LOTE XI_XII- Acessórios Div.'!D41*80%</f>
        <v>8</v>
      </c>
      <c r="E41" s="153">
        <f>'LOTE XI_XII- Acessórios Div.'!E41*80%</f>
        <v>4</v>
      </c>
      <c r="F41" s="153">
        <f>'LOTE XI_XII- Acessórios Div.'!F41*80%</f>
        <v>0</v>
      </c>
      <c r="G41" s="153">
        <f>'LOTE XI_XII- Acessórios Div.'!G41*80%</f>
        <v>1.6</v>
      </c>
      <c r="H41" s="153">
        <f>'LOTE XI_XII- Acessórios Div.'!H41*80%</f>
        <v>0</v>
      </c>
      <c r="I41" s="172">
        <f t="shared" si="0"/>
        <v>13.6</v>
      </c>
      <c r="J41" s="123">
        <v>0.15</v>
      </c>
      <c r="K41" s="124">
        <f>TRUNC(J41+J41*$K$5,2)</f>
        <v>0.18</v>
      </c>
      <c r="L41" s="173">
        <f t="shared" si="1"/>
        <v>2.448</v>
      </c>
      <c r="N41" s="126">
        <f t="shared" si="2"/>
        <v>1.44</v>
      </c>
      <c r="O41" s="126">
        <f t="shared" si="3"/>
        <v>0.72</v>
      </c>
      <c r="P41" s="126">
        <f t="shared" si="4"/>
        <v>0</v>
      </c>
      <c r="Q41" s="126">
        <f t="shared" si="5"/>
        <v>0.288</v>
      </c>
      <c r="R41" s="126">
        <f t="shared" si="6"/>
        <v>0</v>
      </c>
      <c r="S41" s="135">
        <f t="shared" si="7"/>
        <v>2.448</v>
      </c>
    </row>
    <row r="42" s="136" customFormat="1" ht="31.5" spans="1:26">
      <c r="A42" s="154">
        <v>35</v>
      </c>
      <c r="B42" s="155" t="s">
        <v>437</v>
      </c>
      <c r="C42" s="152" t="s">
        <v>50</v>
      </c>
      <c r="D42" s="153">
        <f>'LOTE XI_XII- Acessórios Div.'!D42*80%</f>
        <v>80</v>
      </c>
      <c r="E42" s="153">
        <f>'LOTE XI_XII- Acessórios Div.'!E42*80%</f>
        <v>16</v>
      </c>
      <c r="F42" s="153">
        <f>'LOTE XI_XII- Acessórios Div.'!F42*80%</f>
        <v>0</v>
      </c>
      <c r="G42" s="153">
        <f>'LOTE XI_XII- Acessórios Div.'!G42*80%</f>
        <v>8</v>
      </c>
      <c r="H42" s="153">
        <f>'LOTE XI_XII- Acessórios Div.'!H42*80%</f>
        <v>0</v>
      </c>
      <c r="I42" s="172">
        <f t="shared" si="0"/>
        <v>104</v>
      </c>
      <c r="J42" s="123">
        <v>92.13</v>
      </c>
      <c r="K42" s="124">
        <f>TRUNC(J42+J42*$K$5,2)</f>
        <v>113.33</v>
      </c>
      <c r="L42" s="173">
        <f t="shared" si="1"/>
        <v>11786.32</v>
      </c>
      <c r="M42" s="174"/>
      <c r="N42" s="126">
        <f t="shared" si="2"/>
        <v>9066.4</v>
      </c>
      <c r="O42" s="126">
        <f t="shared" si="3"/>
        <v>1813.28</v>
      </c>
      <c r="P42" s="126">
        <f t="shared" si="4"/>
        <v>0</v>
      </c>
      <c r="Q42" s="126">
        <f t="shared" si="5"/>
        <v>906.64</v>
      </c>
      <c r="R42" s="126">
        <f t="shared" si="6"/>
        <v>0</v>
      </c>
      <c r="S42" s="135">
        <f t="shared" si="7"/>
        <v>11786.32</v>
      </c>
      <c r="T42" s="174"/>
      <c r="U42" s="174"/>
      <c r="V42" s="174"/>
      <c r="W42" s="174"/>
      <c r="X42" s="174"/>
      <c r="Y42" s="174"/>
      <c r="Z42" s="174"/>
    </row>
    <row r="43" s="136" customFormat="1" ht="31.5" spans="1:26">
      <c r="A43" s="154">
        <v>36</v>
      </c>
      <c r="B43" s="155" t="s">
        <v>438</v>
      </c>
      <c r="C43" s="152" t="s">
        <v>50</v>
      </c>
      <c r="D43" s="153">
        <f>'LOTE XI_XII- Acessórios Div.'!D43*80%</f>
        <v>80</v>
      </c>
      <c r="E43" s="153">
        <f>'LOTE XI_XII- Acessórios Div.'!E43*80%</f>
        <v>16</v>
      </c>
      <c r="F43" s="153">
        <f>'LOTE XI_XII- Acessórios Div.'!F43*80%</f>
        <v>0</v>
      </c>
      <c r="G43" s="153">
        <f>'LOTE XI_XII- Acessórios Div.'!G43*80%</f>
        <v>8</v>
      </c>
      <c r="H43" s="153">
        <f>'LOTE XI_XII- Acessórios Div.'!H43*80%</f>
        <v>0</v>
      </c>
      <c r="I43" s="172">
        <f t="shared" si="0"/>
        <v>104</v>
      </c>
      <c r="J43" s="123">
        <v>92.99</v>
      </c>
      <c r="K43" s="124">
        <f>TRUNC(J43+J43*$K$5,2)</f>
        <v>114.39</v>
      </c>
      <c r="L43" s="173">
        <f t="shared" si="1"/>
        <v>11896.56</v>
      </c>
      <c r="M43" s="174"/>
      <c r="N43" s="126">
        <f t="shared" si="2"/>
        <v>9151.2</v>
      </c>
      <c r="O43" s="126">
        <f t="shared" si="3"/>
        <v>1830.24</v>
      </c>
      <c r="P43" s="126">
        <f t="shared" si="4"/>
        <v>0</v>
      </c>
      <c r="Q43" s="126">
        <f t="shared" si="5"/>
        <v>915.12</v>
      </c>
      <c r="R43" s="126">
        <f t="shared" si="6"/>
        <v>0</v>
      </c>
      <c r="S43" s="135">
        <f t="shared" si="7"/>
        <v>11896.56</v>
      </c>
      <c r="T43" s="174"/>
      <c r="U43" s="174"/>
      <c r="V43" s="174"/>
      <c r="W43" s="174"/>
      <c r="X43" s="174"/>
      <c r="Y43" s="174"/>
      <c r="Z43" s="174"/>
    </row>
    <row r="44" s="136" customFormat="1" ht="31.5" spans="1:26">
      <c r="A44" s="154">
        <v>37</v>
      </c>
      <c r="B44" s="155" t="s">
        <v>439</v>
      </c>
      <c r="C44" s="152" t="s">
        <v>50</v>
      </c>
      <c r="D44" s="153">
        <f>'LOTE XI_XII- Acessórios Div.'!D44*80%</f>
        <v>120</v>
      </c>
      <c r="E44" s="153">
        <f>'LOTE XI_XII- Acessórios Div.'!E44*80%</f>
        <v>16</v>
      </c>
      <c r="F44" s="153">
        <f>'LOTE XI_XII- Acessórios Div.'!F44*80%</f>
        <v>0</v>
      </c>
      <c r="G44" s="153">
        <f>'LOTE XI_XII- Acessórios Div.'!G44*80%</f>
        <v>8</v>
      </c>
      <c r="H44" s="153">
        <f>'LOTE XI_XII- Acessórios Div.'!H44*80%</f>
        <v>0</v>
      </c>
      <c r="I44" s="172">
        <f t="shared" si="0"/>
        <v>144</v>
      </c>
      <c r="J44" s="123">
        <v>94.99</v>
      </c>
      <c r="K44" s="124">
        <f>TRUNC(J44+J44*$K$5,2)</f>
        <v>116.85</v>
      </c>
      <c r="L44" s="173">
        <f t="shared" si="1"/>
        <v>16826.4</v>
      </c>
      <c r="M44" s="174"/>
      <c r="N44" s="126">
        <f t="shared" si="2"/>
        <v>14022</v>
      </c>
      <c r="O44" s="126">
        <f t="shared" si="3"/>
        <v>1869.6</v>
      </c>
      <c r="P44" s="126">
        <f t="shared" si="4"/>
        <v>0</v>
      </c>
      <c r="Q44" s="126">
        <f t="shared" si="5"/>
        <v>934.8</v>
      </c>
      <c r="R44" s="126">
        <f t="shared" si="6"/>
        <v>0</v>
      </c>
      <c r="S44" s="135">
        <f t="shared" si="7"/>
        <v>16826.4</v>
      </c>
      <c r="T44" s="174"/>
      <c r="U44" s="174"/>
      <c r="V44" s="174"/>
      <c r="W44" s="174"/>
      <c r="X44" s="174"/>
      <c r="Y44" s="174"/>
      <c r="Z44" s="174"/>
    </row>
    <row r="45" s="136" customFormat="1" ht="31.5" spans="1:19">
      <c r="A45" s="154">
        <v>38</v>
      </c>
      <c r="B45" s="155" t="s">
        <v>440</v>
      </c>
      <c r="C45" s="152" t="s">
        <v>50</v>
      </c>
      <c r="D45" s="153">
        <f>'LOTE XI_XII- Acessórios Div.'!D45*80%</f>
        <v>80</v>
      </c>
      <c r="E45" s="153">
        <f>'LOTE XI_XII- Acessórios Div.'!E45*80%</f>
        <v>16</v>
      </c>
      <c r="F45" s="153">
        <f>'LOTE XI_XII- Acessórios Div.'!F45*80%</f>
        <v>0</v>
      </c>
      <c r="G45" s="153">
        <f>'LOTE XI_XII- Acessórios Div.'!G45*80%</f>
        <v>8</v>
      </c>
      <c r="H45" s="153">
        <f>'LOTE XI_XII- Acessórios Div.'!H45*80%</f>
        <v>0</v>
      </c>
      <c r="I45" s="172">
        <f t="shared" si="0"/>
        <v>104</v>
      </c>
      <c r="J45" s="123">
        <v>98</v>
      </c>
      <c r="K45" s="124">
        <f>TRUNC(J45+J45*$K$5,2)</f>
        <v>120.55</v>
      </c>
      <c r="L45" s="173">
        <f t="shared" si="1"/>
        <v>12537.2</v>
      </c>
      <c r="N45" s="126">
        <f t="shared" si="2"/>
        <v>9644</v>
      </c>
      <c r="O45" s="126">
        <f t="shared" si="3"/>
        <v>1928.8</v>
      </c>
      <c r="P45" s="126">
        <f t="shared" si="4"/>
        <v>0</v>
      </c>
      <c r="Q45" s="126">
        <f t="shared" si="5"/>
        <v>964.4</v>
      </c>
      <c r="R45" s="126">
        <f t="shared" si="6"/>
        <v>0</v>
      </c>
      <c r="S45" s="135">
        <f t="shared" si="7"/>
        <v>12537.2</v>
      </c>
    </row>
    <row r="46" s="136" customFormat="1" ht="31.5" spans="1:19">
      <c r="A46" s="154">
        <v>39</v>
      </c>
      <c r="B46" s="155" t="s">
        <v>441</v>
      </c>
      <c r="C46" s="152" t="s">
        <v>50</v>
      </c>
      <c r="D46" s="153">
        <f>'LOTE XI_XII- Acessórios Div.'!D46*80%</f>
        <v>64</v>
      </c>
      <c r="E46" s="153">
        <f>'LOTE XI_XII- Acessórios Div.'!E46*80%</f>
        <v>8</v>
      </c>
      <c r="F46" s="153">
        <f>'LOTE XI_XII- Acessórios Div.'!F46*80%</f>
        <v>0</v>
      </c>
      <c r="G46" s="153">
        <f>'LOTE XI_XII- Acessórios Div.'!G46*80%</f>
        <v>4</v>
      </c>
      <c r="H46" s="153">
        <f>'LOTE XI_XII- Acessórios Div.'!H46*80%</f>
        <v>0</v>
      </c>
      <c r="I46" s="172">
        <f t="shared" si="0"/>
        <v>76</v>
      </c>
      <c r="J46" s="123">
        <v>125.52</v>
      </c>
      <c r="K46" s="124">
        <f>TRUNC(J46+J46*$K$5,2)</f>
        <v>154.41</v>
      </c>
      <c r="L46" s="173">
        <f t="shared" si="1"/>
        <v>11735.16</v>
      </c>
      <c r="N46" s="126">
        <f t="shared" si="2"/>
        <v>9882.24</v>
      </c>
      <c r="O46" s="126">
        <f t="shared" si="3"/>
        <v>1235.28</v>
      </c>
      <c r="P46" s="126">
        <f t="shared" si="4"/>
        <v>0</v>
      </c>
      <c r="Q46" s="126">
        <f t="shared" si="5"/>
        <v>617.64</v>
      </c>
      <c r="R46" s="126">
        <f t="shared" si="6"/>
        <v>0</v>
      </c>
      <c r="S46" s="135">
        <f t="shared" si="7"/>
        <v>11735.16</v>
      </c>
    </row>
    <row r="47" s="136" customFormat="1" ht="31.5" spans="1:19">
      <c r="A47" s="154">
        <v>40</v>
      </c>
      <c r="B47" s="155" t="s">
        <v>442</v>
      </c>
      <c r="C47" s="157" t="s">
        <v>50</v>
      </c>
      <c r="D47" s="153">
        <f>'LOTE XI_XII- Acessórios Div.'!D47*80%</f>
        <v>8</v>
      </c>
      <c r="E47" s="153">
        <f>'LOTE XI_XII- Acessórios Div.'!E47*80%</f>
        <v>24</v>
      </c>
      <c r="F47" s="153">
        <f>'LOTE XI_XII- Acessórios Div.'!F47*80%</f>
        <v>0</v>
      </c>
      <c r="G47" s="153">
        <f>'LOTE XI_XII- Acessórios Div.'!G47*80%</f>
        <v>12</v>
      </c>
      <c r="H47" s="153">
        <f>'LOTE XI_XII- Acessórios Div.'!H47*80%</f>
        <v>0</v>
      </c>
      <c r="I47" s="172">
        <f t="shared" si="0"/>
        <v>44</v>
      </c>
      <c r="J47" s="123">
        <v>0.15</v>
      </c>
      <c r="K47" s="124">
        <f>TRUNC(J47+J47*$K$5,2)</f>
        <v>0.18</v>
      </c>
      <c r="L47" s="173">
        <f t="shared" si="1"/>
        <v>7.92</v>
      </c>
      <c r="N47" s="126">
        <f t="shared" si="2"/>
        <v>1.44</v>
      </c>
      <c r="O47" s="126">
        <f t="shared" si="3"/>
        <v>4.32</v>
      </c>
      <c r="P47" s="126">
        <f t="shared" si="4"/>
        <v>0</v>
      </c>
      <c r="Q47" s="126">
        <f t="shared" si="5"/>
        <v>2.16</v>
      </c>
      <c r="R47" s="126">
        <f t="shared" si="6"/>
        <v>0</v>
      </c>
      <c r="S47" s="135">
        <f t="shared" si="7"/>
        <v>7.92</v>
      </c>
    </row>
    <row r="48" s="136" customFormat="1" ht="31.5" spans="1:19">
      <c r="A48" s="154">
        <v>41</v>
      </c>
      <c r="B48" s="155" t="s">
        <v>443</v>
      </c>
      <c r="C48" s="152" t="s">
        <v>50</v>
      </c>
      <c r="D48" s="153">
        <f>'LOTE XI_XII- Acessórios Div.'!D48*80%</f>
        <v>8</v>
      </c>
      <c r="E48" s="153">
        <f>'LOTE XI_XII- Acessórios Div.'!E48*80%</f>
        <v>24</v>
      </c>
      <c r="F48" s="153">
        <f>'LOTE XI_XII- Acessórios Div.'!F48*80%</f>
        <v>0</v>
      </c>
      <c r="G48" s="153">
        <f>'LOTE XI_XII- Acessórios Div.'!G48*80%</f>
        <v>12</v>
      </c>
      <c r="H48" s="153">
        <f>'LOTE XI_XII- Acessórios Div.'!H48*80%</f>
        <v>0</v>
      </c>
      <c r="I48" s="172">
        <f t="shared" si="0"/>
        <v>44</v>
      </c>
      <c r="J48" s="123">
        <v>1.5</v>
      </c>
      <c r="K48" s="124">
        <f>TRUNC(J48+J48*$K$5,2)</f>
        <v>1.84</v>
      </c>
      <c r="L48" s="173">
        <f t="shared" si="1"/>
        <v>80.96</v>
      </c>
      <c r="N48" s="126">
        <f t="shared" si="2"/>
        <v>14.72</v>
      </c>
      <c r="O48" s="126">
        <f t="shared" si="3"/>
        <v>44.16</v>
      </c>
      <c r="P48" s="126">
        <f t="shared" si="4"/>
        <v>0</v>
      </c>
      <c r="Q48" s="126">
        <f t="shared" si="5"/>
        <v>22.08</v>
      </c>
      <c r="R48" s="126">
        <f t="shared" si="6"/>
        <v>0</v>
      </c>
      <c r="S48" s="135">
        <f t="shared" si="7"/>
        <v>80.96</v>
      </c>
    </row>
    <row r="49" s="136" customFormat="1" ht="15.75" spans="1:19">
      <c r="A49" s="154">
        <v>42</v>
      </c>
      <c r="B49" s="155" t="s">
        <v>444</v>
      </c>
      <c r="C49" s="152" t="s">
        <v>50</v>
      </c>
      <c r="D49" s="153">
        <f>'LOTE XI_XII- Acessórios Div.'!D49*80%</f>
        <v>8</v>
      </c>
      <c r="E49" s="153">
        <f>'LOTE XI_XII- Acessórios Div.'!E49*80%</f>
        <v>24</v>
      </c>
      <c r="F49" s="153">
        <f>'LOTE XI_XII- Acessórios Div.'!F49*80%</f>
        <v>0</v>
      </c>
      <c r="G49" s="153">
        <f>'LOTE XI_XII- Acessórios Div.'!G49*80%</f>
        <v>12</v>
      </c>
      <c r="H49" s="153">
        <f>'LOTE XI_XII- Acessórios Div.'!H49*80%</f>
        <v>0</v>
      </c>
      <c r="I49" s="172">
        <f t="shared" si="0"/>
        <v>44</v>
      </c>
      <c r="J49" s="123">
        <v>0.1</v>
      </c>
      <c r="K49" s="124">
        <f>TRUNC(J49+J49*$K$5,2)</f>
        <v>0.12</v>
      </c>
      <c r="L49" s="173">
        <f t="shared" si="1"/>
        <v>5.28</v>
      </c>
      <c r="N49" s="126">
        <f t="shared" si="2"/>
        <v>0.96</v>
      </c>
      <c r="O49" s="126">
        <f t="shared" si="3"/>
        <v>2.88</v>
      </c>
      <c r="P49" s="126">
        <f t="shared" si="4"/>
        <v>0</v>
      </c>
      <c r="Q49" s="126">
        <f t="shared" si="5"/>
        <v>1.44</v>
      </c>
      <c r="R49" s="126">
        <f t="shared" si="6"/>
        <v>0</v>
      </c>
      <c r="S49" s="135">
        <f t="shared" si="7"/>
        <v>5.28</v>
      </c>
    </row>
    <row r="50" s="136" customFormat="1" ht="15.75" spans="1:19">
      <c r="A50" s="154">
        <v>43</v>
      </c>
      <c r="B50" s="158" t="s">
        <v>445</v>
      </c>
      <c r="C50" s="159" t="s">
        <v>50</v>
      </c>
      <c r="D50" s="153">
        <f>'LOTE XI_XII- Acessórios Div.'!D50*80%</f>
        <v>80</v>
      </c>
      <c r="E50" s="153">
        <f>'LOTE XI_XII- Acessórios Div.'!E50*80%</f>
        <v>0</v>
      </c>
      <c r="F50" s="153">
        <f>'LOTE XI_XII- Acessórios Div.'!F50*80%</f>
        <v>160</v>
      </c>
      <c r="G50" s="153">
        <f>'LOTE XI_XII- Acessórios Div.'!G50*80%</f>
        <v>0</v>
      </c>
      <c r="H50" s="153">
        <f>'LOTE XI_XII- Acessórios Div.'!H50*80%</f>
        <v>0</v>
      </c>
      <c r="I50" s="172">
        <f t="shared" si="0"/>
        <v>240</v>
      </c>
      <c r="J50" s="123">
        <v>1.96</v>
      </c>
      <c r="K50" s="124">
        <f>TRUNC(J50+J50*$K$5,2)</f>
        <v>2.41</v>
      </c>
      <c r="L50" s="173">
        <f t="shared" si="1"/>
        <v>578.4</v>
      </c>
      <c r="N50" s="126">
        <f t="shared" si="2"/>
        <v>192.8</v>
      </c>
      <c r="O50" s="126">
        <f t="shared" si="3"/>
        <v>0</v>
      </c>
      <c r="P50" s="126">
        <f t="shared" si="4"/>
        <v>385.6</v>
      </c>
      <c r="Q50" s="126">
        <f t="shared" si="5"/>
        <v>0</v>
      </c>
      <c r="R50" s="126">
        <f t="shared" si="6"/>
        <v>0</v>
      </c>
      <c r="S50" s="135">
        <f t="shared" si="7"/>
        <v>578.4</v>
      </c>
    </row>
    <row r="51" s="136" customFormat="1" ht="24.75" customHeight="1" spans="1:19">
      <c r="A51" s="160" t="s">
        <v>59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75"/>
      <c r="L51" s="176">
        <f t="shared" ref="L51:S51" si="8">SUM(L8:L50)</f>
        <v>243818.28</v>
      </c>
      <c r="N51" s="177">
        <f t="shared" si="8"/>
        <v>210990.08</v>
      </c>
      <c r="O51" s="177">
        <f t="shared" si="8"/>
        <v>18262.96</v>
      </c>
      <c r="P51" s="177">
        <f t="shared" si="8"/>
        <v>5303.76</v>
      </c>
      <c r="Q51" s="177">
        <f t="shared" si="8"/>
        <v>9261.48</v>
      </c>
      <c r="R51" s="177">
        <f t="shared" si="8"/>
        <v>0</v>
      </c>
      <c r="S51" s="177">
        <f t="shared" si="8"/>
        <v>243818.28</v>
      </c>
    </row>
    <row r="52" s="136" customFormat="1" ht="15.75" spans="2:12">
      <c r="B52" s="137"/>
      <c r="J52" s="138"/>
      <c r="K52" s="138"/>
      <c r="L52" s="138"/>
    </row>
  </sheetData>
  <mergeCells count="13">
    <mergeCell ref="A3:L3"/>
    <mergeCell ref="A4:L4"/>
    <mergeCell ref="A5:I5"/>
    <mergeCell ref="K5:L5"/>
    <mergeCell ref="D6:I6"/>
    <mergeCell ref="A51:K51"/>
    <mergeCell ref="A6:A7"/>
    <mergeCell ref="B6:B7"/>
    <mergeCell ref="C6:C7"/>
    <mergeCell ref="J6:J7"/>
    <mergeCell ref="K6:K7"/>
    <mergeCell ref="L6:L7"/>
    <mergeCell ref="A1:L2"/>
  </mergeCells>
  <printOptions horizontalCentered="1"/>
  <pageMargins left="0.751388888888889" right="0.751388888888889" top="1" bottom="1" header="0.5" footer="0.5"/>
  <pageSetup paperSize="9" scale="44" orientation="portrait" horizontalDpi="600"/>
  <headerFooter/>
  <rowBreaks count="1" manualBreakCount="1">
    <brk id="51" max="16383" man="1"/>
  </rowBreaks>
  <colBreaks count="1" manualBreakCount="1">
    <brk id="12" max="104857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view="pageBreakPreview" zoomScale="47" zoomScaleNormal="100" workbookViewId="0">
      <selection activeCell="V13" sqref="V13"/>
    </sheetView>
  </sheetViews>
  <sheetFormatPr defaultColWidth="14" defaultRowHeight="18.95" customHeight="1"/>
  <cols>
    <col min="1" max="1" width="10.5714285714286" style="136" customWidth="1"/>
    <col min="2" max="2" width="67.5714285714286" style="137" customWidth="1"/>
    <col min="3" max="3" width="7.28571428571429" style="136" customWidth="1"/>
    <col min="4" max="4" width="23.7047619047619" style="136" customWidth="1"/>
    <col min="5" max="5" width="10.4285714285714" style="136" customWidth="1"/>
    <col min="6" max="6" width="13" style="136" customWidth="1"/>
    <col min="7" max="7" width="10" style="136" customWidth="1"/>
    <col min="8" max="8" width="13.2857142857143" style="136" customWidth="1"/>
    <col min="9" max="9" width="11.1428571428571" style="136" customWidth="1"/>
    <col min="10" max="10" width="17.1428571428571" style="138" customWidth="1"/>
    <col min="11" max="11" width="15.1428571428571" style="138" customWidth="1"/>
    <col min="12" max="12" width="17.9238095238095" style="138" customWidth="1"/>
    <col min="13" max="13" width="17.2857142857143" style="136"/>
    <col min="14" max="14" width="21" style="136" customWidth="1"/>
    <col min="15" max="17" width="17" style="136" customWidth="1"/>
    <col min="18" max="18" width="14" style="136"/>
    <col min="19" max="19" width="18.1428571428571" style="136" customWidth="1"/>
    <col min="20" max="16384" width="14" style="136"/>
  </cols>
  <sheetData>
    <row r="1" s="136" customFormat="1" ht="48.95" customHeight="1" spans="1:12">
      <c r="A1" s="139" t="s">
        <v>230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62"/>
    </row>
    <row r="2" s="136" customFormat="1" ht="27" customHeight="1" spans="1:12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63"/>
    </row>
    <row r="3" s="136" customFormat="1" ht="32.1" customHeight="1" spans="1:12">
      <c r="A3" s="143" t="s">
        <v>447</v>
      </c>
      <c r="B3" s="144"/>
      <c r="C3" s="144"/>
      <c r="D3" s="144"/>
      <c r="E3" s="144"/>
      <c r="F3" s="144"/>
      <c r="G3" s="144"/>
      <c r="H3" s="144"/>
      <c r="I3" s="144"/>
      <c r="J3" s="164"/>
      <c r="K3" s="164"/>
      <c r="L3" s="165"/>
    </row>
    <row r="4" s="136" customFormat="1" ht="72.95" customHeight="1" spans="1:12">
      <c r="A4" s="145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66"/>
    </row>
    <row r="5" s="136" customFormat="1" ht="30.7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16.5" spans="1:12">
      <c r="A6" s="149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70" t="s">
        <v>7</v>
      </c>
    </row>
    <row r="7" s="136" customFormat="1" ht="48" spans="1:19">
      <c r="A7" s="149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70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36" customFormat="1" ht="15.75" spans="1:19">
      <c r="A8" s="150">
        <v>1</v>
      </c>
      <c r="B8" s="151" t="s">
        <v>403</v>
      </c>
      <c r="C8" s="152" t="s">
        <v>50</v>
      </c>
      <c r="D8" s="153">
        <f>'LOTE XI_XII- Acessórios Div.'!D8*20%</f>
        <v>40</v>
      </c>
      <c r="E8" s="153">
        <f>'LOTE XI_XII- Acessórios Div.'!E8*20%</f>
        <v>20</v>
      </c>
      <c r="F8" s="153">
        <f>'LOTE XI_XII- Acessórios Div.'!F8*20%</f>
        <v>0</v>
      </c>
      <c r="G8" s="153">
        <f>'LOTE XI_XII- Acessórios Div.'!G8*20%</f>
        <v>10</v>
      </c>
      <c r="H8" s="153">
        <f>'LOTE XI_XII- Acessórios Div.'!H8*20%</f>
        <v>0</v>
      </c>
      <c r="I8" s="172">
        <f t="shared" ref="I8:I50" si="0">D8+E8+F8+G8+H8</f>
        <v>70</v>
      </c>
      <c r="J8" s="126">
        <v>0.46</v>
      </c>
      <c r="K8" s="124">
        <f>TRUNC(J8+J8*$K$5,2)</f>
        <v>0.56</v>
      </c>
      <c r="L8" s="173">
        <f t="shared" ref="L8:L50" si="1">I8*K8</f>
        <v>39.2</v>
      </c>
      <c r="N8" s="126">
        <f t="shared" ref="N8:N50" si="2">K8*D8</f>
        <v>22.4</v>
      </c>
      <c r="O8" s="126">
        <f t="shared" ref="O8:O50" si="3">K8*E8</f>
        <v>11.2</v>
      </c>
      <c r="P8" s="126">
        <f t="shared" ref="P8:P50" si="4">K8*F8</f>
        <v>0</v>
      </c>
      <c r="Q8" s="126">
        <f t="shared" ref="Q8:Q50" si="5">K8*G8</f>
        <v>5.6</v>
      </c>
      <c r="R8" s="126">
        <f t="shared" ref="R8:R50" si="6">K8*H8</f>
        <v>0</v>
      </c>
      <c r="S8" s="135">
        <f t="shared" ref="S8:S50" si="7">SUM(N8:R8)</f>
        <v>39.2</v>
      </c>
    </row>
    <row r="9" s="136" customFormat="1" ht="15.75" spans="1:19">
      <c r="A9" s="154">
        <v>2</v>
      </c>
      <c r="B9" s="155" t="s">
        <v>404</v>
      </c>
      <c r="C9" s="152" t="s">
        <v>50</v>
      </c>
      <c r="D9" s="153">
        <f>'LOTE XI_XII- Acessórios Div.'!D9*20%</f>
        <v>40</v>
      </c>
      <c r="E9" s="153">
        <f>'LOTE XI_XII- Acessórios Div.'!E9*20%</f>
        <v>20</v>
      </c>
      <c r="F9" s="153">
        <f>'LOTE XI_XII- Acessórios Div.'!F9*20%</f>
        <v>0</v>
      </c>
      <c r="G9" s="153">
        <f>'LOTE XI_XII- Acessórios Div.'!G9*20%</f>
        <v>10</v>
      </c>
      <c r="H9" s="153">
        <f>'LOTE XI_XII- Acessórios Div.'!H9*20%</f>
        <v>0</v>
      </c>
      <c r="I9" s="172">
        <f t="shared" si="0"/>
        <v>70</v>
      </c>
      <c r="J9" s="123">
        <v>0.32</v>
      </c>
      <c r="K9" s="124">
        <f>TRUNC(J9+J9*$K$5,2)</f>
        <v>0.39</v>
      </c>
      <c r="L9" s="173">
        <f t="shared" si="1"/>
        <v>27.3</v>
      </c>
      <c r="N9" s="126">
        <f t="shared" si="2"/>
        <v>15.6</v>
      </c>
      <c r="O9" s="126">
        <f t="shared" si="3"/>
        <v>7.8</v>
      </c>
      <c r="P9" s="126">
        <f t="shared" si="4"/>
        <v>0</v>
      </c>
      <c r="Q9" s="126">
        <f t="shared" si="5"/>
        <v>3.9</v>
      </c>
      <c r="R9" s="126">
        <f t="shared" si="6"/>
        <v>0</v>
      </c>
      <c r="S9" s="135">
        <f t="shared" si="7"/>
        <v>27.3</v>
      </c>
    </row>
    <row r="10" s="136" customFormat="1" ht="15.75" spans="1:19">
      <c r="A10" s="154">
        <v>3</v>
      </c>
      <c r="B10" s="155" t="s">
        <v>405</v>
      </c>
      <c r="C10" s="152" t="s">
        <v>50</v>
      </c>
      <c r="D10" s="153">
        <f>'LOTE XI_XII- Acessórios Div.'!D10*20%</f>
        <v>20</v>
      </c>
      <c r="E10" s="153">
        <f>'LOTE XI_XII- Acessórios Div.'!E10*20%</f>
        <v>16</v>
      </c>
      <c r="F10" s="153">
        <f>'LOTE XI_XII- Acessórios Div.'!F10*20%</f>
        <v>0</v>
      </c>
      <c r="G10" s="153">
        <f>'LOTE XI_XII- Acessórios Div.'!G10*20%</f>
        <v>8</v>
      </c>
      <c r="H10" s="153">
        <f>'LOTE XI_XII- Acessórios Div.'!H10*20%</f>
        <v>0</v>
      </c>
      <c r="I10" s="172">
        <f t="shared" si="0"/>
        <v>44</v>
      </c>
      <c r="J10" s="123">
        <v>0.15</v>
      </c>
      <c r="K10" s="124">
        <f>TRUNC(J10+J10*$K$5,2)</f>
        <v>0.18</v>
      </c>
      <c r="L10" s="173">
        <f t="shared" si="1"/>
        <v>7.92</v>
      </c>
      <c r="N10" s="126">
        <f t="shared" si="2"/>
        <v>3.6</v>
      </c>
      <c r="O10" s="126">
        <f t="shared" si="3"/>
        <v>2.88</v>
      </c>
      <c r="P10" s="126">
        <f t="shared" si="4"/>
        <v>0</v>
      </c>
      <c r="Q10" s="126">
        <f t="shared" si="5"/>
        <v>1.44</v>
      </c>
      <c r="R10" s="126">
        <f t="shared" si="6"/>
        <v>0</v>
      </c>
      <c r="S10" s="135">
        <f t="shared" si="7"/>
        <v>7.92</v>
      </c>
    </row>
    <row r="11" s="136" customFormat="1" ht="15.75" spans="1:19">
      <c r="A11" s="154">
        <v>4</v>
      </c>
      <c r="B11" s="155" t="s">
        <v>406</v>
      </c>
      <c r="C11" s="152" t="s">
        <v>50</v>
      </c>
      <c r="D11" s="153">
        <f>'LOTE XI_XII- Acessórios Div.'!D11*20%</f>
        <v>40</v>
      </c>
      <c r="E11" s="153">
        <f>'LOTE XI_XII- Acessórios Div.'!E11*20%</f>
        <v>16</v>
      </c>
      <c r="F11" s="153">
        <f>'LOTE XI_XII- Acessórios Div.'!F11*20%</f>
        <v>0</v>
      </c>
      <c r="G11" s="153">
        <f>'LOTE XI_XII- Acessórios Div.'!G11*20%</f>
        <v>8</v>
      </c>
      <c r="H11" s="153">
        <f>'LOTE XI_XII- Acessórios Div.'!H11*20%</f>
        <v>0</v>
      </c>
      <c r="I11" s="172">
        <f t="shared" si="0"/>
        <v>64</v>
      </c>
      <c r="J11" s="123">
        <v>0.13</v>
      </c>
      <c r="K11" s="124">
        <f>TRUNC(J11+J11*$K$5,2)</f>
        <v>0.15</v>
      </c>
      <c r="L11" s="173">
        <f t="shared" si="1"/>
        <v>9.6</v>
      </c>
      <c r="N11" s="126">
        <f t="shared" si="2"/>
        <v>6</v>
      </c>
      <c r="O11" s="126">
        <f t="shared" si="3"/>
        <v>2.4</v>
      </c>
      <c r="P11" s="126">
        <f t="shared" si="4"/>
        <v>0</v>
      </c>
      <c r="Q11" s="126">
        <f t="shared" si="5"/>
        <v>1.2</v>
      </c>
      <c r="R11" s="126">
        <f t="shared" si="6"/>
        <v>0</v>
      </c>
      <c r="S11" s="135">
        <f t="shared" si="7"/>
        <v>9.6</v>
      </c>
    </row>
    <row r="12" s="136" customFormat="1" ht="15.75" spans="1:19">
      <c r="A12" s="154">
        <v>5</v>
      </c>
      <c r="B12" s="155" t="s">
        <v>407</v>
      </c>
      <c r="C12" s="152" t="s">
        <v>50</v>
      </c>
      <c r="D12" s="153">
        <f>'LOTE XI_XII- Acessórios Div.'!D12*20%</f>
        <v>16</v>
      </c>
      <c r="E12" s="153">
        <f>'LOTE XI_XII- Acessórios Div.'!E12*20%</f>
        <v>0</v>
      </c>
      <c r="F12" s="153">
        <f>'LOTE XI_XII- Acessórios Div.'!F12*20%</f>
        <v>0</v>
      </c>
      <c r="G12" s="153">
        <f>'LOTE XI_XII- Acessórios Div.'!G12*20%</f>
        <v>0</v>
      </c>
      <c r="H12" s="153">
        <f>'LOTE XI_XII- Acessórios Div.'!H12*20%</f>
        <v>0</v>
      </c>
      <c r="I12" s="172">
        <f t="shared" si="0"/>
        <v>16</v>
      </c>
      <c r="J12" s="123">
        <v>123.51</v>
      </c>
      <c r="K12" s="124">
        <f>TRUNC(J12+J12*$K$5,2)</f>
        <v>151.94</v>
      </c>
      <c r="L12" s="173">
        <f t="shared" si="1"/>
        <v>2431.04</v>
      </c>
      <c r="N12" s="126">
        <f t="shared" si="2"/>
        <v>2431.04</v>
      </c>
      <c r="O12" s="126">
        <f t="shared" si="3"/>
        <v>0</v>
      </c>
      <c r="P12" s="126">
        <f t="shared" si="4"/>
        <v>0</v>
      </c>
      <c r="Q12" s="126">
        <f t="shared" si="5"/>
        <v>0</v>
      </c>
      <c r="R12" s="126">
        <f t="shared" si="6"/>
        <v>0</v>
      </c>
      <c r="S12" s="135">
        <f t="shared" si="7"/>
        <v>2431.04</v>
      </c>
    </row>
    <row r="13" s="136" customFormat="1" ht="31.5" spans="1:19">
      <c r="A13" s="154">
        <v>6</v>
      </c>
      <c r="B13" s="155" t="s">
        <v>408</v>
      </c>
      <c r="C13" s="152" t="s">
        <v>50</v>
      </c>
      <c r="D13" s="153">
        <f>'LOTE XI_XII- Acessórios Div.'!D13*20%</f>
        <v>16</v>
      </c>
      <c r="E13" s="153">
        <f>'LOTE XI_XII- Acessórios Div.'!E13*20%</f>
        <v>0</v>
      </c>
      <c r="F13" s="153">
        <f>'LOTE XI_XII- Acessórios Div.'!F13*20%</f>
        <v>0</v>
      </c>
      <c r="G13" s="153">
        <f>'LOTE XI_XII- Acessórios Div.'!G13*20%</f>
        <v>0</v>
      </c>
      <c r="H13" s="153">
        <f>'LOTE XI_XII- Acessórios Div.'!H13*20%</f>
        <v>0</v>
      </c>
      <c r="I13" s="172">
        <f t="shared" si="0"/>
        <v>16</v>
      </c>
      <c r="J13" s="123">
        <v>40.79</v>
      </c>
      <c r="K13" s="124">
        <f>TRUNC(J13+J13*$K$5,2)</f>
        <v>50.17</v>
      </c>
      <c r="L13" s="173">
        <f t="shared" si="1"/>
        <v>802.72</v>
      </c>
      <c r="N13" s="126">
        <f t="shared" si="2"/>
        <v>802.72</v>
      </c>
      <c r="O13" s="126">
        <f t="shared" si="3"/>
        <v>0</v>
      </c>
      <c r="P13" s="126">
        <f t="shared" si="4"/>
        <v>0</v>
      </c>
      <c r="Q13" s="126">
        <f t="shared" si="5"/>
        <v>0</v>
      </c>
      <c r="R13" s="126">
        <f t="shared" si="6"/>
        <v>0</v>
      </c>
      <c r="S13" s="135">
        <f t="shared" si="7"/>
        <v>802.72</v>
      </c>
    </row>
    <row r="14" s="136" customFormat="1" ht="31.5" spans="1:19">
      <c r="A14" s="154">
        <v>7</v>
      </c>
      <c r="B14" s="155" t="s">
        <v>409</v>
      </c>
      <c r="C14" s="152" t="s">
        <v>50</v>
      </c>
      <c r="D14" s="153">
        <f>'LOTE XI_XII- Acessórios Div.'!D14*20%</f>
        <v>16</v>
      </c>
      <c r="E14" s="153">
        <f>'LOTE XI_XII- Acessórios Div.'!E14*20%</f>
        <v>0</v>
      </c>
      <c r="F14" s="153">
        <f>'LOTE XI_XII- Acessórios Div.'!F14*20%</f>
        <v>0</v>
      </c>
      <c r="G14" s="153">
        <f>'LOTE XI_XII- Acessórios Div.'!G14*20%</f>
        <v>0</v>
      </c>
      <c r="H14" s="153">
        <f>'LOTE XI_XII- Acessórios Div.'!H14*20%</f>
        <v>0</v>
      </c>
      <c r="I14" s="172">
        <f t="shared" si="0"/>
        <v>16</v>
      </c>
      <c r="J14" s="123">
        <v>32.75</v>
      </c>
      <c r="K14" s="124">
        <f>TRUNC(J14+J14*$K$5,2)</f>
        <v>40.28</v>
      </c>
      <c r="L14" s="173">
        <f t="shared" si="1"/>
        <v>644.48</v>
      </c>
      <c r="N14" s="126">
        <f t="shared" si="2"/>
        <v>644.48</v>
      </c>
      <c r="O14" s="126">
        <f t="shared" si="3"/>
        <v>0</v>
      </c>
      <c r="P14" s="126">
        <f t="shared" si="4"/>
        <v>0</v>
      </c>
      <c r="Q14" s="126">
        <f t="shared" si="5"/>
        <v>0</v>
      </c>
      <c r="R14" s="126">
        <f t="shared" si="6"/>
        <v>0</v>
      </c>
      <c r="S14" s="135">
        <f t="shared" si="7"/>
        <v>644.48</v>
      </c>
    </row>
    <row r="15" s="136" customFormat="1" ht="31.5" spans="1:19">
      <c r="A15" s="154">
        <v>8</v>
      </c>
      <c r="B15" s="155" t="s">
        <v>410</v>
      </c>
      <c r="C15" s="152" t="s">
        <v>50</v>
      </c>
      <c r="D15" s="153">
        <f>'LOTE XI_XII- Acessórios Div.'!D15*20%</f>
        <v>20</v>
      </c>
      <c r="E15" s="153">
        <f>'LOTE XI_XII- Acessórios Div.'!E15*20%</f>
        <v>0</v>
      </c>
      <c r="F15" s="153">
        <f>'LOTE XI_XII- Acessórios Div.'!F15*20%</f>
        <v>0</v>
      </c>
      <c r="G15" s="153">
        <f>'LOTE XI_XII- Acessórios Div.'!G15*20%</f>
        <v>0</v>
      </c>
      <c r="H15" s="153">
        <f>'LOTE XI_XII- Acessórios Div.'!H15*20%</f>
        <v>0</v>
      </c>
      <c r="I15" s="172">
        <f t="shared" si="0"/>
        <v>20</v>
      </c>
      <c r="J15" s="123">
        <v>41</v>
      </c>
      <c r="K15" s="124">
        <f>TRUNC(J15+J15*$K$5,2)</f>
        <v>50.43</v>
      </c>
      <c r="L15" s="173">
        <f t="shared" si="1"/>
        <v>1008.6</v>
      </c>
      <c r="N15" s="126">
        <f t="shared" si="2"/>
        <v>1008.6</v>
      </c>
      <c r="O15" s="126">
        <f t="shared" si="3"/>
        <v>0</v>
      </c>
      <c r="P15" s="126">
        <f t="shared" si="4"/>
        <v>0</v>
      </c>
      <c r="Q15" s="126">
        <f t="shared" si="5"/>
        <v>0</v>
      </c>
      <c r="R15" s="126">
        <f t="shared" si="6"/>
        <v>0</v>
      </c>
      <c r="S15" s="135">
        <f t="shared" si="7"/>
        <v>1008.6</v>
      </c>
    </row>
    <row r="16" s="136" customFormat="1" ht="15.75" spans="1:19">
      <c r="A16" s="154">
        <v>9</v>
      </c>
      <c r="B16" s="156" t="s">
        <v>411</v>
      </c>
      <c r="C16" s="152" t="s">
        <v>73</v>
      </c>
      <c r="D16" s="153">
        <f>'LOTE XI_XII- Acessórios Div.'!D16*20%</f>
        <v>0</v>
      </c>
      <c r="E16" s="153">
        <f>'LOTE XI_XII- Acessórios Div.'!E16*20%</f>
        <v>0</v>
      </c>
      <c r="F16" s="153">
        <f>'LOTE XI_XII- Acessórios Div.'!F16*20%</f>
        <v>40</v>
      </c>
      <c r="G16" s="153">
        <f>'LOTE XI_XII- Acessórios Div.'!G16*20%</f>
        <v>0</v>
      </c>
      <c r="H16" s="153">
        <f>'LOTE XI_XII- Acessórios Div.'!H16*20%</f>
        <v>0</v>
      </c>
      <c r="I16" s="172">
        <f t="shared" si="0"/>
        <v>40</v>
      </c>
      <c r="J16" s="123">
        <v>2.09</v>
      </c>
      <c r="K16" s="124">
        <f>TRUNC(J16+J16*$K$5,2)</f>
        <v>2.57</v>
      </c>
      <c r="L16" s="173">
        <f t="shared" si="1"/>
        <v>102.8</v>
      </c>
      <c r="N16" s="126">
        <f t="shared" si="2"/>
        <v>0</v>
      </c>
      <c r="O16" s="126">
        <f t="shared" si="3"/>
        <v>0</v>
      </c>
      <c r="P16" s="126">
        <f t="shared" si="4"/>
        <v>102.8</v>
      </c>
      <c r="Q16" s="126">
        <f t="shared" si="5"/>
        <v>0</v>
      </c>
      <c r="R16" s="126">
        <f t="shared" si="6"/>
        <v>0</v>
      </c>
      <c r="S16" s="135">
        <f t="shared" si="7"/>
        <v>102.8</v>
      </c>
    </row>
    <row r="17" s="136" customFormat="1" ht="15.75" spans="1:19">
      <c r="A17" s="154">
        <v>10</v>
      </c>
      <c r="B17" s="156" t="s">
        <v>412</v>
      </c>
      <c r="C17" s="152" t="s">
        <v>73</v>
      </c>
      <c r="D17" s="153">
        <f>'LOTE XI_XII- Acessórios Div.'!D17*20%</f>
        <v>0</v>
      </c>
      <c r="E17" s="153">
        <f>'LOTE XI_XII- Acessórios Div.'!E17*20%</f>
        <v>0</v>
      </c>
      <c r="F17" s="153">
        <f>'LOTE XI_XII- Acessórios Div.'!F17*20%</f>
        <v>40</v>
      </c>
      <c r="G17" s="153">
        <f>'LOTE XI_XII- Acessórios Div.'!G17*20%</f>
        <v>0</v>
      </c>
      <c r="H17" s="153">
        <f>'LOTE XI_XII- Acessórios Div.'!H17*20%</f>
        <v>0</v>
      </c>
      <c r="I17" s="172">
        <f t="shared" si="0"/>
        <v>40</v>
      </c>
      <c r="J17" s="123">
        <v>14.5</v>
      </c>
      <c r="K17" s="124">
        <f>TRUNC(J17+J17*$K$5,2)</f>
        <v>17.83</v>
      </c>
      <c r="L17" s="173">
        <f t="shared" si="1"/>
        <v>713.2</v>
      </c>
      <c r="N17" s="126">
        <f t="shared" si="2"/>
        <v>0</v>
      </c>
      <c r="O17" s="126">
        <f t="shared" si="3"/>
        <v>0</v>
      </c>
      <c r="P17" s="126">
        <f t="shared" si="4"/>
        <v>713.2</v>
      </c>
      <c r="Q17" s="126">
        <f t="shared" si="5"/>
        <v>0</v>
      </c>
      <c r="R17" s="126">
        <f t="shared" si="6"/>
        <v>0</v>
      </c>
      <c r="S17" s="135">
        <f t="shared" si="7"/>
        <v>713.2</v>
      </c>
    </row>
    <row r="18" s="136" customFormat="1" ht="31.5" spans="1:19">
      <c r="A18" s="154">
        <v>11</v>
      </c>
      <c r="B18" s="155" t="s">
        <v>413</v>
      </c>
      <c r="C18" s="152" t="s">
        <v>50</v>
      </c>
      <c r="D18" s="153">
        <f>'LOTE XI_XII- Acessórios Div.'!D18*20%</f>
        <v>16</v>
      </c>
      <c r="E18" s="153">
        <f>'LOTE XI_XII- Acessórios Div.'!E18*20%</f>
        <v>10</v>
      </c>
      <c r="F18" s="153">
        <f>'LOTE XI_XII- Acessórios Div.'!F18*20%</f>
        <v>0</v>
      </c>
      <c r="G18" s="153">
        <f>'LOTE XI_XII- Acessórios Div.'!G18*20%</f>
        <v>6</v>
      </c>
      <c r="H18" s="153">
        <f>'LOTE XI_XII- Acessórios Div.'!H18*20%</f>
        <v>0</v>
      </c>
      <c r="I18" s="172">
        <f t="shared" si="0"/>
        <v>32</v>
      </c>
      <c r="J18" s="123">
        <v>6.55</v>
      </c>
      <c r="K18" s="124">
        <f>TRUNC(J18+J18*$K$5,2)</f>
        <v>8.05</v>
      </c>
      <c r="L18" s="173">
        <f t="shared" si="1"/>
        <v>257.6</v>
      </c>
      <c r="N18" s="126">
        <f t="shared" si="2"/>
        <v>128.8</v>
      </c>
      <c r="O18" s="126">
        <f t="shared" si="3"/>
        <v>80.5</v>
      </c>
      <c r="P18" s="126">
        <f t="shared" si="4"/>
        <v>0</v>
      </c>
      <c r="Q18" s="126">
        <f t="shared" si="5"/>
        <v>48.3</v>
      </c>
      <c r="R18" s="126">
        <f t="shared" si="6"/>
        <v>0</v>
      </c>
      <c r="S18" s="135">
        <f t="shared" si="7"/>
        <v>257.6</v>
      </c>
    </row>
    <row r="19" s="136" customFormat="1" ht="15.75" spans="1:19">
      <c r="A19" s="154">
        <v>12</v>
      </c>
      <c r="B19" s="155" t="s">
        <v>414</v>
      </c>
      <c r="C19" s="152" t="s">
        <v>50</v>
      </c>
      <c r="D19" s="153">
        <f>'LOTE XI_XII- Acessórios Div.'!D19*20%</f>
        <v>20</v>
      </c>
      <c r="E19" s="153">
        <f>'LOTE XI_XII- Acessórios Div.'!E19*20%</f>
        <v>10</v>
      </c>
      <c r="F19" s="153">
        <f>'LOTE XI_XII- Acessórios Div.'!F19*20%</f>
        <v>0</v>
      </c>
      <c r="G19" s="153">
        <f>'LOTE XI_XII- Acessórios Div.'!G19*20%</f>
        <v>6</v>
      </c>
      <c r="H19" s="153">
        <f>'LOTE XI_XII- Acessórios Div.'!H19*20%</f>
        <v>0</v>
      </c>
      <c r="I19" s="172">
        <f t="shared" si="0"/>
        <v>36</v>
      </c>
      <c r="J19" s="123">
        <v>5.26</v>
      </c>
      <c r="K19" s="124">
        <f>TRUNC(J19+J19*$K$5,2)</f>
        <v>6.47</v>
      </c>
      <c r="L19" s="173">
        <f t="shared" si="1"/>
        <v>232.92</v>
      </c>
      <c r="N19" s="126">
        <f t="shared" si="2"/>
        <v>129.4</v>
      </c>
      <c r="O19" s="126">
        <f t="shared" si="3"/>
        <v>64.7</v>
      </c>
      <c r="P19" s="126">
        <f t="shared" si="4"/>
        <v>0</v>
      </c>
      <c r="Q19" s="126">
        <f t="shared" si="5"/>
        <v>38.82</v>
      </c>
      <c r="R19" s="126">
        <f t="shared" si="6"/>
        <v>0</v>
      </c>
      <c r="S19" s="135">
        <f t="shared" si="7"/>
        <v>232.92</v>
      </c>
    </row>
    <row r="20" s="136" customFormat="1" ht="31.5" spans="1:19">
      <c r="A20" s="154">
        <v>13</v>
      </c>
      <c r="B20" s="155" t="s">
        <v>415</v>
      </c>
      <c r="C20" s="152" t="s">
        <v>50</v>
      </c>
      <c r="D20" s="153">
        <f>'LOTE XI_XII- Acessórios Div.'!D20*20%</f>
        <v>16</v>
      </c>
      <c r="E20" s="153">
        <f>'LOTE XI_XII- Acessórios Div.'!E20*20%</f>
        <v>10</v>
      </c>
      <c r="F20" s="153">
        <f>'LOTE XI_XII- Acessórios Div.'!F20*20%</f>
        <v>0</v>
      </c>
      <c r="G20" s="153">
        <f>'LOTE XI_XII- Acessórios Div.'!G20*20%</f>
        <v>4</v>
      </c>
      <c r="H20" s="153">
        <f>'LOTE XI_XII- Acessórios Div.'!H20*20%</f>
        <v>0</v>
      </c>
      <c r="I20" s="172">
        <f t="shared" si="0"/>
        <v>30</v>
      </c>
      <c r="J20" s="123">
        <v>16.65</v>
      </c>
      <c r="K20" s="124">
        <f>TRUNC(J20+J20*$K$5,2)</f>
        <v>20.48</v>
      </c>
      <c r="L20" s="173">
        <f t="shared" si="1"/>
        <v>614.4</v>
      </c>
      <c r="N20" s="126">
        <f t="shared" si="2"/>
        <v>327.68</v>
      </c>
      <c r="O20" s="126">
        <f t="shared" si="3"/>
        <v>204.8</v>
      </c>
      <c r="P20" s="126">
        <f t="shared" si="4"/>
        <v>0</v>
      </c>
      <c r="Q20" s="126">
        <f t="shared" si="5"/>
        <v>81.92</v>
      </c>
      <c r="R20" s="126">
        <f t="shared" si="6"/>
        <v>0</v>
      </c>
      <c r="S20" s="135">
        <f t="shared" si="7"/>
        <v>614.4</v>
      </c>
    </row>
    <row r="21" s="136" customFormat="1" ht="15.75" spans="1:19">
      <c r="A21" s="154">
        <v>14</v>
      </c>
      <c r="B21" s="155" t="s">
        <v>416</v>
      </c>
      <c r="C21" s="152" t="s">
        <v>50</v>
      </c>
      <c r="D21" s="153">
        <f>'LOTE XI_XII- Acessórios Div.'!D21*20%</f>
        <v>8</v>
      </c>
      <c r="E21" s="153">
        <f>'LOTE XI_XII- Acessórios Div.'!E21*20%</f>
        <v>10</v>
      </c>
      <c r="F21" s="153">
        <f>'LOTE XI_XII- Acessórios Div.'!F21*20%</f>
        <v>0</v>
      </c>
      <c r="G21" s="153">
        <f>'LOTE XI_XII- Acessórios Div.'!G21*20%</f>
        <v>4</v>
      </c>
      <c r="H21" s="153">
        <f>'LOTE XI_XII- Acessórios Div.'!H21*20%</f>
        <v>0</v>
      </c>
      <c r="I21" s="172">
        <f t="shared" si="0"/>
        <v>22</v>
      </c>
      <c r="J21" s="123">
        <v>28.8</v>
      </c>
      <c r="K21" s="124">
        <f>TRUNC(J21+J21*$K$5,2)</f>
        <v>35.42</v>
      </c>
      <c r="L21" s="173">
        <f t="shared" si="1"/>
        <v>779.24</v>
      </c>
      <c r="N21" s="126">
        <f t="shared" si="2"/>
        <v>283.36</v>
      </c>
      <c r="O21" s="126">
        <f t="shared" si="3"/>
        <v>354.2</v>
      </c>
      <c r="P21" s="126">
        <f t="shared" si="4"/>
        <v>0</v>
      </c>
      <c r="Q21" s="126">
        <f t="shared" si="5"/>
        <v>141.68</v>
      </c>
      <c r="R21" s="126">
        <f t="shared" si="6"/>
        <v>0</v>
      </c>
      <c r="S21" s="135">
        <f t="shared" si="7"/>
        <v>779.24</v>
      </c>
    </row>
    <row r="22" s="136" customFormat="1" ht="47.25" spans="1:19">
      <c r="A22" s="154">
        <v>15</v>
      </c>
      <c r="B22" s="155" t="s">
        <v>417</v>
      </c>
      <c r="C22" s="152" t="s">
        <v>50</v>
      </c>
      <c r="D22" s="153">
        <f>'LOTE XI_XII- Acessórios Div.'!D22*20%</f>
        <v>80</v>
      </c>
      <c r="E22" s="153">
        <f>'LOTE XI_XII- Acessórios Div.'!E22*20%</f>
        <v>16</v>
      </c>
      <c r="F22" s="153">
        <f>'LOTE XI_XII- Acessórios Div.'!F22*20%</f>
        <v>0</v>
      </c>
      <c r="G22" s="153">
        <f>'LOTE XI_XII- Acessórios Div.'!G22*20%</f>
        <v>8</v>
      </c>
      <c r="H22" s="153">
        <f>'LOTE XI_XII- Acessórios Div.'!H22*20%</f>
        <v>0</v>
      </c>
      <c r="I22" s="172">
        <f t="shared" si="0"/>
        <v>104</v>
      </c>
      <c r="J22" s="123">
        <v>44.45</v>
      </c>
      <c r="K22" s="124">
        <f>TRUNC(J22+J22*$K$5,2)</f>
        <v>54.68</v>
      </c>
      <c r="L22" s="173">
        <f t="shared" si="1"/>
        <v>5686.72</v>
      </c>
      <c r="N22" s="126">
        <f t="shared" si="2"/>
        <v>4374.4</v>
      </c>
      <c r="O22" s="126">
        <f t="shared" si="3"/>
        <v>874.88</v>
      </c>
      <c r="P22" s="126">
        <f t="shared" si="4"/>
        <v>0</v>
      </c>
      <c r="Q22" s="126">
        <f t="shared" si="5"/>
        <v>437.44</v>
      </c>
      <c r="R22" s="126">
        <f t="shared" si="6"/>
        <v>0</v>
      </c>
      <c r="S22" s="135">
        <f t="shared" si="7"/>
        <v>5686.72</v>
      </c>
    </row>
    <row r="23" s="136" customFormat="1" ht="63" spans="1:19">
      <c r="A23" s="154">
        <v>16</v>
      </c>
      <c r="B23" s="155" t="s">
        <v>418</v>
      </c>
      <c r="C23" s="152" t="s">
        <v>50</v>
      </c>
      <c r="D23" s="153">
        <f>'LOTE XI_XII- Acessórios Div.'!D23*20%</f>
        <v>8</v>
      </c>
      <c r="E23" s="153">
        <f>'LOTE XI_XII- Acessórios Div.'!E23*20%</f>
        <v>10</v>
      </c>
      <c r="F23" s="153">
        <f>'LOTE XI_XII- Acessórios Div.'!F23*20%</f>
        <v>0</v>
      </c>
      <c r="G23" s="153">
        <f>'LOTE XI_XII- Acessórios Div.'!G23*20%</f>
        <v>6</v>
      </c>
      <c r="H23" s="153">
        <f>'LOTE XI_XII- Acessórios Div.'!H23*20%</f>
        <v>0</v>
      </c>
      <c r="I23" s="172">
        <f t="shared" si="0"/>
        <v>24</v>
      </c>
      <c r="J23" s="123">
        <v>36.95</v>
      </c>
      <c r="K23" s="124">
        <f>TRUNC(J23+J23*$K$5,2)</f>
        <v>45.45</v>
      </c>
      <c r="L23" s="173">
        <f t="shared" si="1"/>
        <v>1090.8</v>
      </c>
      <c r="N23" s="126">
        <f t="shared" si="2"/>
        <v>363.6</v>
      </c>
      <c r="O23" s="126">
        <f t="shared" si="3"/>
        <v>454.5</v>
      </c>
      <c r="P23" s="126">
        <f t="shared" si="4"/>
        <v>0</v>
      </c>
      <c r="Q23" s="126">
        <f t="shared" si="5"/>
        <v>272.7</v>
      </c>
      <c r="R23" s="126">
        <f t="shared" si="6"/>
        <v>0</v>
      </c>
      <c r="S23" s="135">
        <f t="shared" si="7"/>
        <v>1090.8</v>
      </c>
    </row>
    <row r="24" s="136" customFormat="1" ht="15.75" spans="1:19">
      <c r="A24" s="154">
        <v>17</v>
      </c>
      <c r="B24" s="155" t="s">
        <v>419</v>
      </c>
      <c r="C24" s="152" t="s">
        <v>89</v>
      </c>
      <c r="D24" s="153">
        <f>'LOTE XI_XII- Acessórios Div.'!D24*20%</f>
        <v>16</v>
      </c>
      <c r="E24" s="153">
        <f>'LOTE XI_XII- Acessórios Div.'!E24*20%</f>
        <v>0</v>
      </c>
      <c r="F24" s="153">
        <f>'LOTE XI_XII- Acessórios Div.'!F24*20%</f>
        <v>0</v>
      </c>
      <c r="G24" s="153">
        <f>'LOTE XI_XII- Acessórios Div.'!G24*20%</f>
        <v>0</v>
      </c>
      <c r="H24" s="153">
        <f>'LOTE XI_XII- Acessórios Div.'!H24*20%</f>
        <v>0</v>
      </c>
      <c r="I24" s="172">
        <f t="shared" si="0"/>
        <v>16</v>
      </c>
      <c r="J24" s="123">
        <v>122.81</v>
      </c>
      <c r="K24" s="124">
        <f>TRUNC(J24+J24*$K$5,2)</f>
        <v>151.08</v>
      </c>
      <c r="L24" s="173">
        <f t="shared" si="1"/>
        <v>2417.28</v>
      </c>
      <c r="N24" s="126">
        <f t="shared" si="2"/>
        <v>2417.28</v>
      </c>
      <c r="O24" s="126">
        <f t="shared" si="3"/>
        <v>0</v>
      </c>
      <c r="P24" s="126">
        <f t="shared" si="4"/>
        <v>0</v>
      </c>
      <c r="Q24" s="126">
        <f t="shared" si="5"/>
        <v>0</v>
      </c>
      <c r="R24" s="126">
        <f t="shared" si="6"/>
        <v>0</v>
      </c>
      <c r="S24" s="135">
        <f t="shared" si="7"/>
        <v>2417.28</v>
      </c>
    </row>
    <row r="25" s="136" customFormat="1" ht="15.75" spans="1:19">
      <c r="A25" s="154">
        <v>18</v>
      </c>
      <c r="B25" s="155" t="s">
        <v>420</v>
      </c>
      <c r="C25" s="152" t="s">
        <v>89</v>
      </c>
      <c r="D25" s="153">
        <f>'LOTE XI_XII- Acessórios Div.'!D25*20%</f>
        <v>60</v>
      </c>
      <c r="E25" s="153">
        <f>'LOTE XI_XII- Acessórios Div.'!E25*20%</f>
        <v>0</v>
      </c>
      <c r="F25" s="153">
        <f>'LOTE XI_XII- Acessórios Div.'!F25*20%</f>
        <v>0</v>
      </c>
      <c r="G25" s="153">
        <f>'LOTE XI_XII- Acessórios Div.'!G25*20%</f>
        <v>0</v>
      </c>
      <c r="H25" s="153">
        <f>'LOTE XI_XII- Acessórios Div.'!H25*20%</f>
        <v>0</v>
      </c>
      <c r="I25" s="172">
        <f t="shared" si="0"/>
        <v>60</v>
      </c>
      <c r="J25" s="123">
        <v>145</v>
      </c>
      <c r="K25" s="124">
        <f>TRUNC(J25+J25*$K$5,2)</f>
        <v>178.37</v>
      </c>
      <c r="L25" s="173">
        <f t="shared" si="1"/>
        <v>10702.2</v>
      </c>
      <c r="N25" s="126">
        <f t="shared" si="2"/>
        <v>10702.2</v>
      </c>
      <c r="O25" s="126">
        <f t="shared" si="3"/>
        <v>0</v>
      </c>
      <c r="P25" s="126">
        <f t="shared" si="4"/>
        <v>0</v>
      </c>
      <c r="Q25" s="126">
        <f t="shared" si="5"/>
        <v>0</v>
      </c>
      <c r="R25" s="126">
        <f t="shared" si="6"/>
        <v>0</v>
      </c>
      <c r="S25" s="135">
        <f t="shared" si="7"/>
        <v>10702.2</v>
      </c>
    </row>
    <row r="26" s="136" customFormat="1" ht="47.25" spans="1:19">
      <c r="A26" s="154">
        <v>19</v>
      </c>
      <c r="B26" s="156" t="s">
        <v>421</v>
      </c>
      <c r="C26" s="152" t="s">
        <v>89</v>
      </c>
      <c r="D26" s="153">
        <f>'LOTE XI_XII- Acessórios Div.'!D26*20%</f>
        <v>0</v>
      </c>
      <c r="E26" s="153">
        <f>'LOTE XI_XII- Acessórios Div.'!E26*20%</f>
        <v>0</v>
      </c>
      <c r="F26" s="153">
        <f>'LOTE XI_XII- Acessórios Div.'!F26*20%</f>
        <v>20</v>
      </c>
      <c r="G26" s="153">
        <f>'LOTE XI_XII- Acessórios Div.'!G26*20%</f>
        <v>0</v>
      </c>
      <c r="H26" s="153">
        <f>'LOTE XI_XII- Acessórios Div.'!H26*20%</f>
        <v>0</v>
      </c>
      <c r="I26" s="172">
        <f t="shared" si="0"/>
        <v>20</v>
      </c>
      <c r="J26" s="123">
        <v>4.5</v>
      </c>
      <c r="K26" s="124">
        <f>TRUNC(J26+J26*$K$5,2)</f>
        <v>5.53</v>
      </c>
      <c r="L26" s="173">
        <f t="shared" si="1"/>
        <v>110.6</v>
      </c>
      <c r="N26" s="126">
        <f t="shared" si="2"/>
        <v>0</v>
      </c>
      <c r="O26" s="126">
        <f t="shared" si="3"/>
        <v>0</v>
      </c>
      <c r="P26" s="126">
        <f t="shared" si="4"/>
        <v>110.6</v>
      </c>
      <c r="Q26" s="126">
        <f t="shared" si="5"/>
        <v>0</v>
      </c>
      <c r="R26" s="126">
        <f t="shared" si="6"/>
        <v>0</v>
      </c>
      <c r="S26" s="135">
        <f t="shared" si="7"/>
        <v>110.6</v>
      </c>
    </row>
    <row r="27" s="136" customFormat="1" ht="15.75" spans="1:19">
      <c r="A27" s="154">
        <v>20</v>
      </c>
      <c r="B27" s="155" t="s">
        <v>422</v>
      </c>
      <c r="C27" s="152" t="s">
        <v>89</v>
      </c>
      <c r="D27" s="153">
        <f>'LOTE XI_XII- Acessórios Div.'!D27*20%</f>
        <v>16</v>
      </c>
      <c r="E27" s="153">
        <f>'LOTE XI_XII- Acessórios Div.'!E27*20%</f>
        <v>0</v>
      </c>
      <c r="F27" s="153">
        <f>'LOTE XI_XII- Acessórios Div.'!F27*20%</f>
        <v>0</v>
      </c>
      <c r="G27" s="153">
        <f>'LOTE XI_XII- Acessórios Div.'!G27*20%</f>
        <v>0</v>
      </c>
      <c r="H27" s="153">
        <f>'LOTE XI_XII- Acessórios Div.'!H27*20%</f>
        <v>0</v>
      </c>
      <c r="I27" s="172">
        <f t="shared" si="0"/>
        <v>16</v>
      </c>
      <c r="J27" s="123">
        <v>89</v>
      </c>
      <c r="K27" s="124">
        <f>TRUNC(J27+J27*$K$5,2)</f>
        <v>109.48</v>
      </c>
      <c r="L27" s="173">
        <f t="shared" si="1"/>
        <v>1751.68</v>
      </c>
      <c r="N27" s="126">
        <f t="shared" si="2"/>
        <v>1751.68</v>
      </c>
      <c r="O27" s="126">
        <f t="shared" si="3"/>
        <v>0</v>
      </c>
      <c r="P27" s="126">
        <f t="shared" si="4"/>
        <v>0</v>
      </c>
      <c r="Q27" s="126">
        <f t="shared" si="5"/>
        <v>0</v>
      </c>
      <c r="R27" s="126">
        <f t="shared" si="6"/>
        <v>0</v>
      </c>
      <c r="S27" s="135">
        <f t="shared" si="7"/>
        <v>1751.68</v>
      </c>
    </row>
    <row r="28" s="136" customFormat="1" ht="15.75" spans="1:19">
      <c r="A28" s="154">
        <v>21</v>
      </c>
      <c r="B28" s="155" t="s">
        <v>423</v>
      </c>
      <c r="C28" s="152" t="s">
        <v>89</v>
      </c>
      <c r="D28" s="153">
        <f>'LOTE XI_XII- Acessórios Div.'!D28*20%</f>
        <v>40</v>
      </c>
      <c r="E28" s="153">
        <f>'LOTE XI_XII- Acessórios Div.'!E28*20%</f>
        <v>0</v>
      </c>
      <c r="F28" s="153">
        <f>'LOTE XI_XII- Acessórios Div.'!F28*20%</f>
        <v>0</v>
      </c>
      <c r="G28" s="153">
        <f>'LOTE XI_XII- Acessórios Div.'!G28*20%</f>
        <v>0</v>
      </c>
      <c r="H28" s="153">
        <f>'LOTE XI_XII- Acessórios Div.'!H28*20%</f>
        <v>0</v>
      </c>
      <c r="I28" s="172">
        <f t="shared" si="0"/>
        <v>40</v>
      </c>
      <c r="J28" s="123">
        <v>70.98</v>
      </c>
      <c r="K28" s="124">
        <f>TRUNC(J28+J28*$K$5,2)</f>
        <v>87.31</v>
      </c>
      <c r="L28" s="173">
        <f t="shared" si="1"/>
        <v>3492.4</v>
      </c>
      <c r="N28" s="126">
        <f t="shared" si="2"/>
        <v>3492.4</v>
      </c>
      <c r="O28" s="126">
        <f t="shared" si="3"/>
        <v>0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35">
        <f t="shared" si="7"/>
        <v>3492.4</v>
      </c>
    </row>
    <row r="29" s="136" customFormat="1" ht="15.75" spans="1:19">
      <c r="A29" s="154">
        <v>22</v>
      </c>
      <c r="B29" s="155" t="s">
        <v>424</v>
      </c>
      <c r="C29" s="152" t="s">
        <v>89</v>
      </c>
      <c r="D29" s="153">
        <f>'LOTE XI_XII- Acessórios Div.'!D29*20%</f>
        <v>20</v>
      </c>
      <c r="E29" s="153">
        <f>'LOTE XI_XII- Acessórios Div.'!E29*20%</f>
        <v>0</v>
      </c>
      <c r="F29" s="153">
        <f>'LOTE XI_XII- Acessórios Div.'!F29*20%</f>
        <v>0</v>
      </c>
      <c r="G29" s="153">
        <f>'LOTE XI_XII- Acessórios Div.'!G29*20%</f>
        <v>0</v>
      </c>
      <c r="H29" s="153">
        <f>'LOTE XI_XII- Acessórios Div.'!H29*20%</f>
        <v>0</v>
      </c>
      <c r="I29" s="172">
        <f t="shared" si="0"/>
        <v>20</v>
      </c>
      <c r="J29" s="123">
        <v>150</v>
      </c>
      <c r="K29" s="124">
        <f>TRUNC(J29+J29*$K$5,2)</f>
        <v>184.53</v>
      </c>
      <c r="L29" s="173">
        <f t="shared" si="1"/>
        <v>3690.6</v>
      </c>
      <c r="N29" s="126">
        <f t="shared" si="2"/>
        <v>3690.6</v>
      </c>
      <c r="O29" s="126">
        <f t="shared" si="3"/>
        <v>0</v>
      </c>
      <c r="P29" s="126">
        <f t="shared" si="4"/>
        <v>0</v>
      </c>
      <c r="Q29" s="126">
        <f t="shared" si="5"/>
        <v>0</v>
      </c>
      <c r="R29" s="126">
        <f t="shared" si="6"/>
        <v>0</v>
      </c>
      <c r="S29" s="135">
        <f t="shared" si="7"/>
        <v>3690.6</v>
      </c>
    </row>
    <row r="30" s="136" customFormat="1" ht="15.75" spans="1:19">
      <c r="A30" s="154">
        <v>23</v>
      </c>
      <c r="B30" s="155" t="s">
        <v>425</v>
      </c>
      <c r="C30" s="152" t="s">
        <v>89</v>
      </c>
      <c r="D30" s="153">
        <f>'LOTE XI_XII- Acessórios Div.'!D30*20%</f>
        <v>16</v>
      </c>
      <c r="E30" s="153">
        <f>'LOTE XI_XII- Acessórios Div.'!E30*20%</f>
        <v>0</v>
      </c>
      <c r="F30" s="153">
        <f>'LOTE XI_XII- Acessórios Div.'!F30*20%</f>
        <v>0</v>
      </c>
      <c r="G30" s="153">
        <f>'LOTE XI_XII- Acessórios Div.'!G30*20%</f>
        <v>0</v>
      </c>
      <c r="H30" s="153">
        <f>'LOTE XI_XII- Acessórios Div.'!H30*20%</f>
        <v>0</v>
      </c>
      <c r="I30" s="172">
        <f t="shared" si="0"/>
        <v>16</v>
      </c>
      <c r="J30" s="123">
        <v>120</v>
      </c>
      <c r="K30" s="124">
        <f>TRUNC(J30+J30*$K$5,2)</f>
        <v>147.62</v>
      </c>
      <c r="L30" s="173">
        <f t="shared" si="1"/>
        <v>2361.92</v>
      </c>
      <c r="N30" s="126">
        <f t="shared" si="2"/>
        <v>2361.92</v>
      </c>
      <c r="O30" s="126">
        <f t="shared" si="3"/>
        <v>0</v>
      </c>
      <c r="P30" s="126">
        <f t="shared" si="4"/>
        <v>0</v>
      </c>
      <c r="Q30" s="126">
        <f t="shared" si="5"/>
        <v>0</v>
      </c>
      <c r="R30" s="126">
        <f t="shared" si="6"/>
        <v>0</v>
      </c>
      <c r="S30" s="135">
        <f t="shared" si="7"/>
        <v>2361.92</v>
      </c>
    </row>
    <row r="31" s="136" customFormat="1" ht="31.5" spans="1:19">
      <c r="A31" s="154">
        <v>24</v>
      </c>
      <c r="B31" s="155" t="s">
        <v>426</v>
      </c>
      <c r="C31" s="152" t="s">
        <v>89</v>
      </c>
      <c r="D31" s="153">
        <f>'LOTE XI_XII- Acessórios Div.'!D31*20%</f>
        <v>16</v>
      </c>
      <c r="E31" s="153">
        <f>'LOTE XI_XII- Acessórios Div.'!E31*20%</f>
        <v>0</v>
      </c>
      <c r="F31" s="153">
        <f>'LOTE XI_XII- Acessórios Div.'!F31*20%</f>
        <v>0</v>
      </c>
      <c r="G31" s="153">
        <f>'LOTE XI_XII- Acessórios Div.'!G31*20%</f>
        <v>0</v>
      </c>
      <c r="H31" s="153">
        <f>'LOTE XI_XII- Acessórios Div.'!H31*20%</f>
        <v>0</v>
      </c>
      <c r="I31" s="172">
        <f t="shared" si="0"/>
        <v>16</v>
      </c>
      <c r="J31" s="123">
        <v>89</v>
      </c>
      <c r="K31" s="124">
        <f>TRUNC(J31+J31*$K$5,2)</f>
        <v>109.48</v>
      </c>
      <c r="L31" s="173">
        <f t="shared" si="1"/>
        <v>1751.68</v>
      </c>
      <c r="N31" s="126">
        <f t="shared" si="2"/>
        <v>1751.68</v>
      </c>
      <c r="O31" s="126">
        <f t="shared" si="3"/>
        <v>0</v>
      </c>
      <c r="P31" s="126">
        <f t="shared" si="4"/>
        <v>0</v>
      </c>
      <c r="Q31" s="126">
        <f t="shared" si="5"/>
        <v>0</v>
      </c>
      <c r="R31" s="126">
        <f t="shared" si="6"/>
        <v>0</v>
      </c>
      <c r="S31" s="135">
        <f t="shared" si="7"/>
        <v>1751.68</v>
      </c>
    </row>
    <row r="32" s="136" customFormat="1" ht="15.75" spans="1:19">
      <c r="A32" s="154">
        <v>25</v>
      </c>
      <c r="B32" s="155" t="s">
        <v>427</v>
      </c>
      <c r="C32" s="152" t="s">
        <v>73</v>
      </c>
      <c r="D32" s="153">
        <f>'LOTE XI_XII- Acessórios Div.'!D32*20%</f>
        <v>50</v>
      </c>
      <c r="E32" s="153">
        <f>'LOTE XI_XII- Acessórios Div.'!E32*20%</f>
        <v>0</v>
      </c>
      <c r="F32" s="153">
        <f>'LOTE XI_XII- Acessórios Div.'!F32*20%</f>
        <v>0</v>
      </c>
      <c r="G32" s="153">
        <f>'LOTE XI_XII- Acessórios Div.'!G32*20%</f>
        <v>0</v>
      </c>
      <c r="H32" s="153">
        <f>'LOTE XI_XII- Acessórios Div.'!H32*20%</f>
        <v>0</v>
      </c>
      <c r="I32" s="172">
        <f t="shared" si="0"/>
        <v>50</v>
      </c>
      <c r="J32" s="123">
        <v>15.2</v>
      </c>
      <c r="K32" s="124">
        <f>TRUNC(J32+J32*$K$5,2)</f>
        <v>18.69</v>
      </c>
      <c r="L32" s="173">
        <f t="shared" si="1"/>
        <v>934.5</v>
      </c>
      <c r="N32" s="126">
        <f t="shared" si="2"/>
        <v>934.5</v>
      </c>
      <c r="O32" s="126">
        <f t="shared" si="3"/>
        <v>0</v>
      </c>
      <c r="P32" s="126">
        <f t="shared" si="4"/>
        <v>0</v>
      </c>
      <c r="Q32" s="126">
        <f t="shared" si="5"/>
        <v>0</v>
      </c>
      <c r="R32" s="126">
        <f t="shared" si="6"/>
        <v>0</v>
      </c>
      <c r="S32" s="135">
        <f t="shared" si="7"/>
        <v>934.5</v>
      </c>
    </row>
    <row r="33" s="136" customFormat="1" ht="15.75" spans="1:19">
      <c r="A33" s="154">
        <v>26</v>
      </c>
      <c r="B33" s="155" t="s">
        <v>428</v>
      </c>
      <c r="C33" s="152" t="s">
        <v>73</v>
      </c>
      <c r="D33" s="153">
        <f>'LOTE XI_XII- Acessórios Div.'!D33*20%</f>
        <v>50</v>
      </c>
      <c r="E33" s="153">
        <f>'LOTE XI_XII- Acessórios Div.'!E33*20%</f>
        <v>0</v>
      </c>
      <c r="F33" s="153">
        <f>'LOTE XI_XII- Acessórios Div.'!F33*20%</f>
        <v>0</v>
      </c>
      <c r="G33" s="153">
        <f>'LOTE XI_XII- Acessórios Div.'!G33*20%</f>
        <v>0</v>
      </c>
      <c r="H33" s="153">
        <f>'LOTE XI_XII- Acessórios Div.'!H33*20%</f>
        <v>0</v>
      </c>
      <c r="I33" s="172">
        <f t="shared" si="0"/>
        <v>50</v>
      </c>
      <c r="J33" s="123">
        <v>21.12</v>
      </c>
      <c r="K33" s="124">
        <f>TRUNC(J33+J33*$K$5,2)</f>
        <v>25.98</v>
      </c>
      <c r="L33" s="173">
        <f t="shared" si="1"/>
        <v>1299</v>
      </c>
      <c r="N33" s="126">
        <f t="shared" si="2"/>
        <v>1299</v>
      </c>
      <c r="O33" s="126">
        <f t="shared" si="3"/>
        <v>0</v>
      </c>
      <c r="P33" s="126">
        <f t="shared" si="4"/>
        <v>0</v>
      </c>
      <c r="Q33" s="126">
        <f t="shared" si="5"/>
        <v>0</v>
      </c>
      <c r="R33" s="126">
        <f t="shared" si="6"/>
        <v>0</v>
      </c>
      <c r="S33" s="135">
        <f t="shared" si="7"/>
        <v>1299</v>
      </c>
    </row>
    <row r="34" s="136" customFormat="1" ht="31.5" spans="1:19">
      <c r="A34" s="154">
        <v>27</v>
      </c>
      <c r="B34" s="155" t="s">
        <v>429</v>
      </c>
      <c r="C34" s="152" t="s">
        <v>50</v>
      </c>
      <c r="D34" s="153">
        <f>'LOTE XI_XII- Acessórios Div.'!D34*20%</f>
        <v>160</v>
      </c>
      <c r="E34" s="153">
        <f>'LOTE XI_XII- Acessórios Div.'!E34*20%</f>
        <v>80</v>
      </c>
      <c r="F34" s="153">
        <f>'LOTE XI_XII- Acessórios Div.'!F34*20%</f>
        <v>0</v>
      </c>
      <c r="G34" s="153">
        <f>'LOTE XI_XII- Acessórios Div.'!G34*20%</f>
        <v>60</v>
      </c>
      <c r="H34" s="153">
        <f>'LOTE XI_XII- Acessórios Div.'!H34*20%</f>
        <v>0</v>
      </c>
      <c r="I34" s="172">
        <f t="shared" si="0"/>
        <v>300</v>
      </c>
      <c r="J34" s="123">
        <v>0.29</v>
      </c>
      <c r="K34" s="124">
        <f>TRUNC(J34+J34*$K$5,2)</f>
        <v>0.35</v>
      </c>
      <c r="L34" s="173">
        <f t="shared" si="1"/>
        <v>105</v>
      </c>
      <c r="N34" s="126">
        <f t="shared" si="2"/>
        <v>56</v>
      </c>
      <c r="O34" s="126">
        <f t="shared" si="3"/>
        <v>28</v>
      </c>
      <c r="P34" s="126">
        <f t="shared" si="4"/>
        <v>0</v>
      </c>
      <c r="Q34" s="126">
        <f t="shared" si="5"/>
        <v>21</v>
      </c>
      <c r="R34" s="126">
        <f t="shared" si="6"/>
        <v>0</v>
      </c>
      <c r="S34" s="135">
        <f t="shared" si="7"/>
        <v>105</v>
      </c>
    </row>
    <row r="35" s="136" customFormat="1" ht="31.5" spans="1:19">
      <c r="A35" s="154">
        <v>28</v>
      </c>
      <c r="B35" s="155" t="s">
        <v>430</v>
      </c>
      <c r="C35" s="152" t="s">
        <v>50</v>
      </c>
      <c r="D35" s="153">
        <f>'LOTE XI_XII- Acessórios Div.'!D35*20%</f>
        <v>160</v>
      </c>
      <c r="E35" s="153">
        <f>'LOTE XI_XII- Acessórios Div.'!E35*20%</f>
        <v>60</v>
      </c>
      <c r="F35" s="153">
        <f>'LOTE XI_XII- Acessórios Div.'!F35*20%</f>
        <v>0</v>
      </c>
      <c r="G35" s="153">
        <f>'LOTE XI_XII- Acessórios Div.'!G35*20%</f>
        <v>40</v>
      </c>
      <c r="H35" s="153">
        <f>'LOTE XI_XII- Acessórios Div.'!H35*20%</f>
        <v>0</v>
      </c>
      <c r="I35" s="172">
        <f t="shared" si="0"/>
        <v>260</v>
      </c>
      <c r="J35" s="123">
        <v>1.73</v>
      </c>
      <c r="K35" s="124">
        <f>TRUNC(J35+J35*$K$5,2)</f>
        <v>2.12</v>
      </c>
      <c r="L35" s="173">
        <f t="shared" si="1"/>
        <v>551.2</v>
      </c>
      <c r="N35" s="126">
        <f t="shared" si="2"/>
        <v>339.2</v>
      </c>
      <c r="O35" s="126">
        <f t="shared" si="3"/>
        <v>127.2</v>
      </c>
      <c r="P35" s="126">
        <f t="shared" si="4"/>
        <v>0</v>
      </c>
      <c r="Q35" s="126">
        <f t="shared" si="5"/>
        <v>84.8</v>
      </c>
      <c r="R35" s="126">
        <f t="shared" si="6"/>
        <v>0</v>
      </c>
      <c r="S35" s="135">
        <f t="shared" si="7"/>
        <v>551.2</v>
      </c>
    </row>
    <row r="36" s="136" customFormat="1" ht="31.5" spans="1:19">
      <c r="A36" s="154">
        <v>29</v>
      </c>
      <c r="B36" s="155" t="s">
        <v>431</v>
      </c>
      <c r="C36" s="152" t="s">
        <v>50</v>
      </c>
      <c r="D36" s="153">
        <f>'LOTE XI_XII- Acessórios Div.'!D36*20%</f>
        <v>3</v>
      </c>
      <c r="E36" s="153">
        <f>'LOTE XI_XII- Acessórios Div.'!E36*20%</f>
        <v>1</v>
      </c>
      <c r="F36" s="153">
        <f>'LOTE XI_XII- Acessórios Div.'!F36*20%</f>
        <v>0</v>
      </c>
      <c r="G36" s="153">
        <f>'LOTE XI_XII- Acessórios Div.'!G36*20%</f>
        <v>1</v>
      </c>
      <c r="H36" s="153">
        <f>'LOTE XI_XII- Acessórios Div.'!H36*20%</f>
        <v>0</v>
      </c>
      <c r="I36" s="172">
        <f t="shared" si="0"/>
        <v>5</v>
      </c>
      <c r="J36" s="123">
        <v>0.44</v>
      </c>
      <c r="K36" s="124">
        <f>TRUNC(J36+J36*$K$5,2)</f>
        <v>0.54</v>
      </c>
      <c r="L36" s="173">
        <f t="shared" si="1"/>
        <v>2.7</v>
      </c>
      <c r="N36" s="126">
        <f t="shared" si="2"/>
        <v>1.62</v>
      </c>
      <c r="O36" s="126">
        <f t="shared" si="3"/>
        <v>0.54</v>
      </c>
      <c r="P36" s="126">
        <f t="shared" si="4"/>
        <v>0</v>
      </c>
      <c r="Q36" s="126">
        <f t="shared" si="5"/>
        <v>0.54</v>
      </c>
      <c r="R36" s="126">
        <f t="shared" si="6"/>
        <v>0</v>
      </c>
      <c r="S36" s="135">
        <f t="shared" si="7"/>
        <v>2.7</v>
      </c>
    </row>
    <row r="37" s="136" customFormat="1" ht="31.5" spans="1:19">
      <c r="A37" s="154">
        <v>30</v>
      </c>
      <c r="B37" s="155" t="s">
        <v>432</v>
      </c>
      <c r="C37" s="152" t="s">
        <v>50</v>
      </c>
      <c r="D37" s="153">
        <f>'LOTE XI_XII- Acessórios Div.'!D37*20%</f>
        <v>160</v>
      </c>
      <c r="E37" s="153">
        <f>'LOTE XI_XII- Acessórios Div.'!E37*20%</f>
        <v>80</v>
      </c>
      <c r="F37" s="153">
        <f>'LOTE XI_XII- Acessórios Div.'!F37*20%</f>
        <v>0</v>
      </c>
      <c r="G37" s="153">
        <f>'LOTE XI_XII- Acessórios Div.'!G37*20%</f>
        <v>40</v>
      </c>
      <c r="H37" s="153">
        <f>'LOTE XI_XII- Acessórios Div.'!H37*20%</f>
        <v>0</v>
      </c>
      <c r="I37" s="172">
        <f t="shared" si="0"/>
        <v>280</v>
      </c>
      <c r="J37" s="123">
        <v>1.73</v>
      </c>
      <c r="K37" s="124">
        <f>TRUNC(J37+J37*$K$5,2)</f>
        <v>2.12</v>
      </c>
      <c r="L37" s="173">
        <f t="shared" si="1"/>
        <v>593.6</v>
      </c>
      <c r="N37" s="126">
        <f t="shared" si="2"/>
        <v>339.2</v>
      </c>
      <c r="O37" s="126">
        <f t="shared" si="3"/>
        <v>169.6</v>
      </c>
      <c r="P37" s="126">
        <f t="shared" si="4"/>
        <v>0</v>
      </c>
      <c r="Q37" s="126">
        <f t="shared" si="5"/>
        <v>84.8</v>
      </c>
      <c r="R37" s="126">
        <f t="shared" si="6"/>
        <v>0</v>
      </c>
      <c r="S37" s="135">
        <f t="shared" si="7"/>
        <v>593.6</v>
      </c>
    </row>
    <row r="38" s="136" customFormat="1" ht="15.75" spans="1:19">
      <c r="A38" s="154">
        <v>31</v>
      </c>
      <c r="B38" s="156" t="s">
        <v>433</v>
      </c>
      <c r="C38" s="152" t="s">
        <v>61</v>
      </c>
      <c r="D38" s="153">
        <f>'LOTE XI_XII- Acessórios Div.'!D38*20%</f>
        <v>2</v>
      </c>
      <c r="E38" s="153">
        <f>'LOTE XI_XII- Acessórios Div.'!E38*20%</f>
        <v>0</v>
      </c>
      <c r="F38" s="153">
        <f>'LOTE XI_XII- Acessórios Div.'!F38*20%</f>
        <v>10</v>
      </c>
      <c r="G38" s="153">
        <f>'LOTE XI_XII- Acessórios Div.'!G38*20%</f>
        <v>0</v>
      </c>
      <c r="H38" s="153">
        <f>'LOTE XI_XII- Acessórios Div.'!H38*20%</f>
        <v>0</v>
      </c>
      <c r="I38" s="172">
        <f t="shared" si="0"/>
        <v>12</v>
      </c>
      <c r="J38" s="123">
        <v>16.56</v>
      </c>
      <c r="K38" s="124">
        <f>TRUNC(J38+J38*$K$5,2)</f>
        <v>20.37</v>
      </c>
      <c r="L38" s="173">
        <f t="shared" si="1"/>
        <v>244.44</v>
      </c>
      <c r="N38" s="126">
        <f t="shared" si="2"/>
        <v>40.74</v>
      </c>
      <c r="O38" s="126">
        <f t="shared" si="3"/>
        <v>0</v>
      </c>
      <c r="P38" s="126">
        <f t="shared" si="4"/>
        <v>203.7</v>
      </c>
      <c r="Q38" s="126">
        <f t="shared" si="5"/>
        <v>0</v>
      </c>
      <c r="R38" s="126">
        <f t="shared" si="6"/>
        <v>0</v>
      </c>
      <c r="S38" s="135">
        <f t="shared" si="7"/>
        <v>244.44</v>
      </c>
    </row>
    <row r="39" s="136" customFormat="1" ht="15.75" spans="1:19">
      <c r="A39" s="154">
        <v>32</v>
      </c>
      <c r="B39" s="155" t="s">
        <v>434</v>
      </c>
      <c r="C39" s="152" t="s">
        <v>61</v>
      </c>
      <c r="D39" s="153">
        <f>'LOTE XI_XII- Acessórios Div.'!D39*20%</f>
        <v>2</v>
      </c>
      <c r="E39" s="153">
        <f>'LOTE XI_XII- Acessórios Div.'!E39*20%</f>
        <v>0</v>
      </c>
      <c r="F39" s="153">
        <f>'LOTE XI_XII- Acessórios Div.'!F39*20%</f>
        <v>6</v>
      </c>
      <c r="G39" s="153">
        <f>'LOTE XI_XII- Acessórios Div.'!G39*20%</f>
        <v>0</v>
      </c>
      <c r="H39" s="153">
        <f>'LOTE XI_XII- Acessórios Div.'!H39*20%</f>
        <v>0</v>
      </c>
      <c r="I39" s="172">
        <f t="shared" si="0"/>
        <v>8</v>
      </c>
      <c r="J39" s="124">
        <v>13.45</v>
      </c>
      <c r="K39" s="124">
        <f>TRUNC(J39+J39*$K$5,2)</f>
        <v>16.54</v>
      </c>
      <c r="L39" s="173">
        <f t="shared" si="1"/>
        <v>132.32</v>
      </c>
      <c r="N39" s="126">
        <f t="shared" si="2"/>
        <v>33.08</v>
      </c>
      <c r="O39" s="126">
        <f t="shared" si="3"/>
        <v>0</v>
      </c>
      <c r="P39" s="126">
        <f t="shared" si="4"/>
        <v>99.24</v>
      </c>
      <c r="Q39" s="126">
        <f t="shared" si="5"/>
        <v>0</v>
      </c>
      <c r="R39" s="126">
        <f t="shared" si="6"/>
        <v>0</v>
      </c>
      <c r="S39" s="135">
        <f t="shared" si="7"/>
        <v>132.32</v>
      </c>
    </row>
    <row r="40" s="136" customFormat="1" ht="15.75" spans="1:19">
      <c r="A40" s="154">
        <v>33</v>
      </c>
      <c r="B40" s="155" t="s">
        <v>435</v>
      </c>
      <c r="C40" s="152" t="s">
        <v>50</v>
      </c>
      <c r="D40" s="153">
        <f>'LOTE XI_XII- Acessórios Div.'!D40*20%</f>
        <v>2</v>
      </c>
      <c r="E40" s="153">
        <f>'LOTE XI_XII- Acessórios Div.'!E40*20%</f>
        <v>1</v>
      </c>
      <c r="F40" s="153">
        <f>'LOTE XI_XII- Acessórios Div.'!F40*20%</f>
        <v>0</v>
      </c>
      <c r="G40" s="153">
        <f>'LOTE XI_XII- Acessórios Div.'!G40*20%</f>
        <v>0.4</v>
      </c>
      <c r="H40" s="153">
        <f>'LOTE XI_XII- Acessórios Div.'!H40*20%</f>
        <v>0</v>
      </c>
      <c r="I40" s="172">
        <f t="shared" si="0"/>
        <v>3.4</v>
      </c>
      <c r="J40" s="123">
        <v>0.18</v>
      </c>
      <c r="K40" s="124">
        <f>TRUNC(J40+J40*$K$5,2)</f>
        <v>0.22</v>
      </c>
      <c r="L40" s="173">
        <f t="shared" si="1"/>
        <v>0.748</v>
      </c>
      <c r="N40" s="126">
        <f t="shared" si="2"/>
        <v>0.44</v>
      </c>
      <c r="O40" s="126">
        <f t="shared" si="3"/>
        <v>0.22</v>
      </c>
      <c r="P40" s="126">
        <f t="shared" si="4"/>
        <v>0</v>
      </c>
      <c r="Q40" s="126">
        <f t="shared" si="5"/>
        <v>0.088</v>
      </c>
      <c r="R40" s="126">
        <f t="shared" si="6"/>
        <v>0</v>
      </c>
      <c r="S40" s="135">
        <f t="shared" si="7"/>
        <v>0.748</v>
      </c>
    </row>
    <row r="41" s="136" customFormat="1" ht="15.75" spans="1:19">
      <c r="A41" s="154">
        <v>34</v>
      </c>
      <c r="B41" s="155" t="s">
        <v>436</v>
      </c>
      <c r="C41" s="152" t="s">
        <v>50</v>
      </c>
      <c r="D41" s="153">
        <f>'LOTE XI_XII- Acessórios Div.'!D41*20%</f>
        <v>2</v>
      </c>
      <c r="E41" s="153">
        <f>'LOTE XI_XII- Acessórios Div.'!E41*20%</f>
        <v>1</v>
      </c>
      <c r="F41" s="153">
        <f>'LOTE XI_XII- Acessórios Div.'!F41*20%</f>
        <v>0</v>
      </c>
      <c r="G41" s="153">
        <f>'LOTE XI_XII- Acessórios Div.'!G41*20%</f>
        <v>0.4</v>
      </c>
      <c r="H41" s="153">
        <f>'LOTE XI_XII- Acessórios Div.'!H41*20%</f>
        <v>0</v>
      </c>
      <c r="I41" s="172">
        <f t="shared" si="0"/>
        <v>3.4</v>
      </c>
      <c r="J41" s="123">
        <v>0.15</v>
      </c>
      <c r="K41" s="124">
        <f>TRUNC(J41+J41*$K$5,2)</f>
        <v>0.18</v>
      </c>
      <c r="L41" s="173">
        <f t="shared" si="1"/>
        <v>0.612</v>
      </c>
      <c r="N41" s="126">
        <f t="shared" si="2"/>
        <v>0.36</v>
      </c>
      <c r="O41" s="126">
        <f t="shared" si="3"/>
        <v>0.18</v>
      </c>
      <c r="P41" s="126">
        <f t="shared" si="4"/>
        <v>0</v>
      </c>
      <c r="Q41" s="126">
        <f t="shared" si="5"/>
        <v>0.072</v>
      </c>
      <c r="R41" s="126">
        <f t="shared" si="6"/>
        <v>0</v>
      </c>
      <c r="S41" s="135">
        <f t="shared" si="7"/>
        <v>0.612</v>
      </c>
    </row>
    <row r="42" s="136" customFormat="1" ht="31.5" spans="1:26">
      <c r="A42" s="154">
        <v>35</v>
      </c>
      <c r="B42" s="155" t="s">
        <v>437</v>
      </c>
      <c r="C42" s="152" t="s">
        <v>50</v>
      </c>
      <c r="D42" s="153">
        <f>'LOTE XI_XII- Acessórios Div.'!D42*20%</f>
        <v>20</v>
      </c>
      <c r="E42" s="153">
        <f>'LOTE XI_XII- Acessórios Div.'!E42*20%</f>
        <v>4</v>
      </c>
      <c r="F42" s="153">
        <f>'LOTE XI_XII- Acessórios Div.'!F42*20%</f>
        <v>0</v>
      </c>
      <c r="G42" s="153">
        <f>'LOTE XI_XII- Acessórios Div.'!G42*20%</f>
        <v>2</v>
      </c>
      <c r="H42" s="153">
        <f>'LOTE XI_XII- Acessórios Div.'!H42*20%</f>
        <v>0</v>
      </c>
      <c r="I42" s="172">
        <f t="shared" si="0"/>
        <v>26</v>
      </c>
      <c r="J42" s="123">
        <v>92.13</v>
      </c>
      <c r="K42" s="124">
        <f>TRUNC(J42+J42*$K$5,2)</f>
        <v>113.33</v>
      </c>
      <c r="L42" s="173">
        <f t="shared" si="1"/>
        <v>2946.58</v>
      </c>
      <c r="M42" s="174"/>
      <c r="N42" s="126">
        <f t="shared" si="2"/>
        <v>2266.6</v>
      </c>
      <c r="O42" s="126">
        <f t="shared" si="3"/>
        <v>453.32</v>
      </c>
      <c r="P42" s="126">
        <f t="shared" si="4"/>
        <v>0</v>
      </c>
      <c r="Q42" s="126">
        <f t="shared" si="5"/>
        <v>226.66</v>
      </c>
      <c r="R42" s="126">
        <f t="shared" si="6"/>
        <v>0</v>
      </c>
      <c r="S42" s="135">
        <f t="shared" si="7"/>
        <v>2946.58</v>
      </c>
      <c r="T42" s="174"/>
      <c r="U42" s="174"/>
      <c r="V42" s="174"/>
      <c r="W42" s="174"/>
      <c r="X42" s="174"/>
      <c r="Y42" s="174"/>
      <c r="Z42" s="174"/>
    </row>
    <row r="43" s="136" customFormat="1" ht="31.5" spans="1:26">
      <c r="A43" s="154">
        <v>36</v>
      </c>
      <c r="B43" s="155" t="s">
        <v>438</v>
      </c>
      <c r="C43" s="152" t="s">
        <v>50</v>
      </c>
      <c r="D43" s="153">
        <f>'LOTE XI_XII- Acessórios Div.'!D43*20%</f>
        <v>20</v>
      </c>
      <c r="E43" s="153">
        <f>'LOTE XI_XII- Acessórios Div.'!E43*20%</f>
        <v>4</v>
      </c>
      <c r="F43" s="153">
        <f>'LOTE XI_XII- Acessórios Div.'!F43*20%</f>
        <v>0</v>
      </c>
      <c r="G43" s="153">
        <f>'LOTE XI_XII- Acessórios Div.'!G43*20%</f>
        <v>2</v>
      </c>
      <c r="H43" s="153">
        <f>'LOTE XI_XII- Acessórios Div.'!H43*20%</f>
        <v>0</v>
      </c>
      <c r="I43" s="172">
        <f t="shared" si="0"/>
        <v>26</v>
      </c>
      <c r="J43" s="123">
        <v>92.99</v>
      </c>
      <c r="K43" s="124">
        <f>TRUNC(J43+J43*$K$5,2)</f>
        <v>114.39</v>
      </c>
      <c r="L43" s="173">
        <f t="shared" si="1"/>
        <v>2974.14</v>
      </c>
      <c r="M43" s="174"/>
      <c r="N43" s="126">
        <f t="shared" si="2"/>
        <v>2287.8</v>
      </c>
      <c r="O43" s="126">
        <f t="shared" si="3"/>
        <v>457.56</v>
      </c>
      <c r="P43" s="126">
        <f t="shared" si="4"/>
        <v>0</v>
      </c>
      <c r="Q43" s="126">
        <f t="shared" si="5"/>
        <v>228.78</v>
      </c>
      <c r="R43" s="126">
        <f t="shared" si="6"/>
        <v>0</v>
      </c>
      <c r="S43" s="135">
        <f t="shared" si="7"/>
        <v>2974.14</v>
      </c>
      <c r="T43" s="174"/>
      <c r="U43" s="174"/>
      <c r="V43" s="174"/>
      <c r="W43" s="174"/>
      <c r="X43" s="174"/>
      <c r="Y43" s="174"/>
      <c r="Z43" s="174"/>
    </row>
    <row r="44" s="136" customFormat="1" ht="31.5" spans="1:26">
      <c r="A44" s="154">
        <v>37</v>
      </c>
      <c r="B44" s="155" t="s">
        <v>439</v>
      </c>
      <c r="C44" s="152" t="s">
        <v>50</v>
      </c>
      <c r="D44" s="153">
        <f>'LOTE XI_XII- Acessórios Div.'!D44*20%</f>
        <v>30</v>
      </c>
      <c r="E44" s="153">
        <f>'LOTE XI_XII- Acessórios Div.'!E44*20%</f>
        <v>4</v>
      </c>
      <c r="F44" s="153">
        <f>'LOTE XI_XII- Acessórios Div.'!F44*20%</f>
        <v>0</v>
      </c>
      <c r="G44" s="153">
        <f>'LOTE XI_XII- Acessórios Div.'!G44*20%</f>
        <v>2</v>
      </c>
      <c r="H44" s="153">
        <f>'LOTE XI_XII- Acessórios Div.'!H44*20%</f>
        <v>0</v>
      </c>
      <c r="I44" s="172">
        <f t="shared" si="0"/>
        <v>36</v>
      </c>
      <c r="J44" s="123">
        <v>94.99</v>
      </c>
      <c r="K44" s="124">
        <f>TRUNC(J44+J44*$K$5,2)</f>
        <v>116.85</v>
      </c>
      <c r="L44" s="173">
        <f t="shared" si="1"/>
        <v>4206.6</v>
      </c>
      <c r="M44" s="174"/>
      <c r="N44" s="126">
        <f t="shared" si="2"/>
        <v>3505.5</v>
      </c>
      <c r="O44" s="126">
        <f t="shared" si="3"/>
        <v>467.4</v>
      </c>
      <c r="P44" s="126">
        <f t="shared" si="4"/>
        <v>0</v>
      </c>
      <c r="Q44" s="126">
        <f t="shared" si="5"/>
        <v>233.7</v>
      </c>
      <c r="R44" s="126">
        <f t="shared" si="6"/>
        <v>0</v>
      </c>
      <c r="S44" s="135">
        <f t="shared" si="7"/>
        <v>4206.6</v>
      </c>
      <c r="T44" s="174"/>
      <c r="U44" s="174"/>
      <c r="V44" s="174"/>
      <c r="W44" s="174"/>
      <c r="X44" s="174"/>
      <c r="Y44" s="174"/>
      <c r="Z44" s="174"/>
    </row>
    <row r="45" s="136" customFormat="1" ht="31.5" spans="1:19">
      <c r="A45" s="154">
        <v>38</v>
      </c>
      <c r="B45" s="155" t="s">
        <v>440</v>
      </c>
      <c r="C45" s="152" t="s">
        <v>50</v>
      </c>
      <c r="D45" s="153">
        <f>'LOTE XI_XII- Acessórios Div.'!D45*20%</f>
        <v>20</v>
      </c>
      <c r="E45" s="153">
        <f>'LOTE XI_XII- Acessórios Div.'!E45*20%</f>
        <v>4</v>
      </c>
      <c r="F45" s="153">
        <f>'LOTE XI_XII- Acessórios Div.'!F45*20%</f>
        <v>0</v>
      </c>
      <c r="G45" s="153">
        <f>'LOTE XI_XII- Acessórios Div.'!G45*20%</f>
        <v>2</v>
      </c>
      <c r="H45" s="153">
        <f>'LOTE XI_XII- Acessórios Div.'!H45*20%</f>
        <v>0</v>
      </c>
      <c r="I45" s="172">
        <f t="shared" si="0"/>
        <v>26</v>
      </c>
      <c r="J45" s="123">
        <v>98</v>
      </c>
      <c r="K45" s="124">
        <f>TRUNC(J45+J45*$K$5,2)</f>
        <v>120.55</v>
      </c>
      <c r="L45" s="173">
        <f t="shared" si="1"/>
        <v>3134.3</v>
      </c>
      <c r="N45" s="126">
        <f t="shared" si="2"/>
        <v>2411</v>
      </c>
      <c r="O45" s="126">
        <f t="shared" si="3"/>
        <v>482.2</v>
      </c>
      <c r="P45" s="126">
        <f t="shared" si="4"/>
        <v>0</v>
      </c>
      <c r="Q45" s="126">
        <f t="shared" si="5"/>
        <v>241.1</v>
      </c>
      <c r="R45" s="126">
        <f t="shared" si="6"/>
        <v>0</v>
      </c>
      <c r="S45" s="135">
        <f t="shared" si="7"/>
        <v>3134.3</v>
      </c>
    </row>
    <row r="46" s="136" customFormat="1" ht="31.5" spans="1:19">
      <c r="A46" s="154">
        <v>39</v>
      </c>
      <c r="B46" s="155" t="s">
        <v>441</v>
      </c>
      <c r="C46" s="152" t="s">
        <v>50</v>
      </c>
      <c r="D46" s="153">
        <f>'LOTE XI_XII- Acessórios Div.'!D46*20%</f>
        <v>16</v>
      </c>
      <c r="E46" s="153">
        <f>'LOTE XI_XII- Acessórios Div.'!E46*20%</f>
        <v>2</v>
      </c>
      <c r="F46" s="153">
        <f>'LOTE XI_XII- Acessórios Div.'!F46*20%</f>
        <v>0</v>
      </c>
      <c r="G46" s="153">
        <f>'LOTE XI_XII- Acessórios Div.'!G46*20%</f>
        <v>1</v>
      </c>
      <c r="H46" s="153">
        <f>'LOTE XI_XII- Acessórios Div.'!H46*20%</f>
        <v>0</v>
      </c>
      <c r="I46" s="172">
        <f t="shared" si="0"/>
        <v>19</v>
      </c>
      <c r="J46" s="123">
        <v>125.52</v>
      </c>
      <c r="K46" s="124">
        <f>TRUNC(J46+J46*$K$5,2)</f>
        <v>154.41</v>
      </c>
      <c r="L46" s="173">
        <f t="shared" si="1"/>
        <v>2933.79</v>
      </c>
      <c r="N46" s="126">
        <f t="shared" si="2"/>
        <v>2470.56</v>
      </c>
      <c r="O46" s="126">
        <f t="shared" si="3"/>
        <v>308.82</v>
      </c>
      <c r="P46" s="126">
        <f t="shared" si="4"/>
        <v>0</v>
      </c>
      <c r="Q46" s="126">
        <f t="shared" si="5"/>
        <v>154.41</v>
      </c>
      <c r="R46" s="126">
        <f t="shared" si="6"/>
        <v>0</v>
      </c>
      <c r="S46" s="135">
        <f t="shared" si="7"/>
        <v>2933.79</v>
      </c>
    </row>
    <row r="47" s="136" customFormat="1" ht="31.5" spans="1:19">
      <c r="A47" s="154">
        <v>40</v>
      </c>
      <c r="B47" s="155" t="s">
        <v>442</v>
      </c>
      <c r="C47" s="157" t="s">
        <v>50</v>
      </c>
      <c r="D47" s="153">
        <f>'LOTE XI_XII- Acessórios Div.'!D47*20%</f>
        <v>2</v>
      </c>
      <c r="E47" s="153">
        <f>'LOTE XI_XII- Acessórios Div.'!E47*20%</f>
        <v>6</v>
      </c>
      <c r="F47" s="153">
        <f>'LOTE XI_XII- Acessórios Div.'!F47*20%</f>
        <v>0</v>
      </c>
      <c r="G47" s="153">
        <f>'LOTE XI_XII- Acessórios Div.'!G47*20%</f>
        <v>3</v>
      </c>
      <c r="H47" s="153">
        <f>'LOTE XI_XII- Acessórios Div.'!H47*20%</f>
        <v>0</v>
      </c>
      <c r="I47" s="172">
        <f t="shared" si="0"/>
        <v>11</v>
      </c>
      <c r="J47" s="123">
        <v>0.15</v>
      </c>
      <c r="K47" s="124">
        <f>TRUNC(J47+J47*$K$5,2)</f>
        <v>0.18</v>
      </c>
      <c r="L47" s="173">
        <f t="shared" si="1"/>
        <v>1.98</v>
      </c>
      <c r="N47" s="126">
        <f t="shared" si="2"/>
        <v>0.36</v>
      </c>
      <c r="O47" s="126">
        <f t="shared" si="3"/>
        <v>1.08</v>
      </c>
      <c r="P47" s="126">
        <f t="shared" si="4"/>
        <v>0</v>
      </c>
      <c r="Q47" s="126">
        <f t="shared" si="5"/>
        <v>0.54</v>
      </c>
      <c r="R47" s="126">
        <f t="shared" si="6"/>
        <v>0</v>
      </c>
      <c r="S47" s="135">
        <f t="shared" si="7"/>
        <v>1.98</v>
      </c>
    </row>
    <row r="48" s="136" customFormat="1" ht="31.5" spans="1:19">
      <c r="A48" s="154">
        <v>41</v>
      </c>
      <c r="B48" s="155" t="s">
        <v>443</v>
      </c>
      <c r="C48" s="152" t="s">
        <v>50</v>
      </c>
      <c r="D48" s="153">
        <f>'LOTE XI_XII- Acessórios Div.'!D48*20%</f>
        <v>2</v>
      </c>
      <c r="E48" s="153">
        <f>'LOTE XI_XII- Acessórios Div.'!E48*20%</f>
        <v>6</v>
      </c>
      <c r="F48" s="153">
        <f>'LOTE XI_XII- Acessórios Div.'!F48*20%</f>
        <v>0</v>
      </c>
      <c r="G48" s="153">
        <f>'LOTE XI_XII- Acessórios Div.'!G48*20%</f>
        <v>3</v>
      </c>
      <c r="H48" s="153">
        <f>'LOTE XI_XII- Acessórios Div.'!H48*20%</f>
        <v>0</v>
      </c>
      <c r="I48" s="172">
        <f t="shared" si="0"/>
        <v>11</v>
      </c>
      <c r="J48" s="123">
        <v>1.5</v>
      </c>
      <c r="K48" s="124">
        <f>TRUNC(J48+J48*$K$5,2)</f>
        <v>1.84</v>
      </c>
      <c r="L48" s="173">
        <f t="shared" si="1"/>
        <v>20.24</v>
      </c>
      <c r="N48" s="126">
        <f t="shared" si="2"/>
        <v>3.68</v>
      </c>
      <c r="O48" s="126">
        <f t="shared" si="3"/>
        <v>11.04</v>
      </c>
      <c r="P48" s="126">
        <f t="shared" si="4"/>
        <v>0</v>
      </c>
      <c r="Q48" s="126">
        <f t="shared" si="5"/>
        <v>5.52</v>
      </c>
      <c r="R48" s="126">
        <f t="shared" si="6"/>
        <v>0</v>
      </c>
      <c r="S48" s="135">
        <f t="shared" si="7"/>
        <v>20.24</v>
      </c>
    </row>
    <row r="49" s="136" customFormat="1" ht="15.75" spans="1:19">
      <c r="A49" s="154">
        <v>42</v>
      </c>
      <c r="B49" s="155" t="s">
        <v>444</v>
      </c>
      <c r="C49" s="152" t="s">
        <v>50</v>
      </c>
      <c r="D49" s="153">
        <f>'LOTE XI_XII- Acessórios Div.'!D49*20%</f>
        <v>2</v>
      </c>
      <c r="E49" s="153">
        <f>'LOTE XI_XII- Acessórios Div.'!E49*20%</f>
        <v>6</v>
      </c>
      <c r="F49" s="153">
        <f>'LOTE XI_XII- Acessórios Div.'!F49*20%</f>
        <v>0</v>
      </c>
      <c r="G49" s="153">
        <f>'LOTE XI_XII- Acessórios Div.'!G49*20%</f>
        <v>3</v>
      </c>
      <c r="H49" s="153">
        <f>'LOTE XI_XII- Acessórios Div.'!H49*20%</f>
        <v>0</v>
      </c>
      <c r="I49" s="172">
        <f t="shared" si="0"/>
        <v>11</v>
      </c>
      <c r="J49" s="123">
        <v>0.1</v>
      </c>
      <c r="K49" s="124">
        <f>TRUNC(J49+J49*$K$5,2)</f>
        <v>0.12</v>
      </c>
      <c r="L49" s="173">
        <f t="shared" si="1"/>
        <v>1.32</v>
      </c>
      <c r="N49" s="126">
        <f t="shared" si="2"/>
        <v>0.24</v>
      </c>
      <c r="O49" s="126">
        <f t="shared" si="3"/>
        <v>0.72</v>
      </c>
      <c r="P49" s="126">
        <f t="shared" si="4"/>
        <v>0</v>
      </c>
      <c r="Q49" s="126">
        <f t="shared" si="5"/>
        <v>0.36</v>
      </c>
      <c r="R49" s="126">
        <f t="shared" si="6"/>
        <v>0</v>
      </c>
      <c r="S49" s="135">
        <f t="shared" si="7"/>
        <v>1.32</v>
      </c>
    </row>
    <row r="50" s="136" customFormat="1" ht="15.75" spans="1:19">
      <c r="A50" s="154">
        <v>43</v>
      </c>
      <c r="B50" s="158" t="s">
        <v>445</v>
      </c>
      <c r="C50" s="159" t="s">
        <v>50</v>
      </c>
      <c r="D50" s="153">
        <f>'LOTE XI_XII- Acessórios Div.'!D50*20%</f>
        <v>20</v>
      </c>
      <c r="E50" s="153">
        <f>'LOTE XI_XII- Acessórios Div.'!E50*20%</f>
        <v>0</v>
      </c>
      <c r="F50" s="153">
        <f>'LOTE XI_XII- Acessórios Div.'!F50*20%</f>
        <v>40</v>
      </c>
      <c r="G50" s="153">
        <f>'LOTE XI_XII- Acessórios Div.'!G50*20%</f>
        <v>0</v>
      </c>
      <c r="H50" s="153">
        <f>'LOTE XI_XII- Acessórios Div.'!H50*20%</f>
        <v>0</v>
      </c>
      <c r="I50" s="172">
        <f t="shared" si="0"/>
        <v>60</v>
      </c>
      <c r="J50" s="123">
        <v>1.96</v>
      </c>
      <c r="K50" s="124">
        <f>TRUNC(J50+J50*$K$5,2)</f>
        <v>2.41</v>
      </c>
      <c r="L50" s="173">
        <f t="shared" si="1"/>
        <v>144.6</v>
      </c>
      <c r="N50" s="126">
        <f t="shared" si="2"/>
        <v>48.2</v>
      </c>
      <c r="O50" s="126">
        <f t="shared" si="3"/>
        <v>0</v>
      </c>
      <c r="P50" s="126">
        <f t="shared" si="4"/>
        <v>96.4</v>
      </c>
      <c r="Q50" s="126">
        <f t="shared" si="5"/>
        <v>0</v>
      </c>
      <c r="R50" s="126">
        <f t="shared" si="6"/>
        <v>0</v>
      </c>
      <c r="S50" s="135">
        <f t="shared" si="7"/>
        <v>144.6</v>
      </c>
    </row>
    <row r="51" s="136" customFormat="1" ht="24.75" customHeight="1" spans="1:19">
      <c r="A51" s="160" t="s">
        <v>59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75"/>
      <c r="L51" s="176">
        <f t="shared" ref="L51:S51" si="8">SUM(L8:L50)</f>
        <v>60954.57</v>
      </c>
      <c r="N51" s="177">
        <f t="shared" si="8"/>
        <v>52747.52</v>
      </c>
      <c r="O51" s="177">
        <f t="shared" si="8"/>
        <v>4565.74</v>
      </c>
      <c r="P51" s="177">
        <f t="shared" si="8"/>
        <v>1325.94</v>
      </c>
      <c r="Q51" s="177">
        <f t="shared" si="8"/>
        <v>2315.37</v>
      </c>
      <c r="R51" s="177">
        <f t="shared" si="8"/>
        <v>0</v>
      </c>
      <c r="S51" s="177">
        <f t="shared" si="8"/>
        <v>60954.57</v>
      </c>
    </row>
    <row r="52" s="136" customFormat="1" ht="15.75" spans="2:12">
      <c r="B52" s="137"/>
      <c r="J52" s="138"/>
      <c r="K52" s="138"/>
      <c r="L52" s="138"/>
    </row>
    <row r="53" customHeight="1" spans="12:12">
      <c r="L53" s="138">
        <f>L51+LOTXI_PRINCIPAL!L51</f>
        <v>304772.85</v>
      </c>
    </row>
  </sheetData>
  <mergeCells count="13">
    <mergeCell ref="A3:L3"/>
    <mergeCell ref="A4:L4"/>
    <mergeCell ref="A5:I5"/>
    <mergeCell ref="K5:L5"/>
    <mergeCell ref="D6:I6"/>
    <mergeCell ref="A51:K51"/>
    <mergeCell ref="A6:A7"/>
    <mergeCell ref="B6:B7"/>
    <mergeCell ref="C6:C7"/>
    <mergeCell ref="J6:J7"/>
    <mergeCell ref="K6:K7"/>
    <mergeCell ref="L6:L7"/>
    <mergeCell ref="A1:L2"/>
  </mergeCells>
  <printOptions horizontalCentered="1"/>
  <pageMargins left="0.751388888888889" right="0.751388888888889" top="1" bottom="1" header="0.5" footer="0.5"/>
  <pageSetup paperSize="9" scale="44" orientation="portrait" horizontalDpi="600"/>
  <headerFooter/>
  <colBreaks count="1" manualBreakCount="1">
    <brk id="12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view="pageBreakPreview" zoomScaleNormal="100" topLeftCell="A36" workbookViewId="0">
      <selection activeCell="B61" sqref="B61"/>
    </sheetView>
  </sheetViews>
  <sheetFormatPr defaultColWidth="9.14285714285714" defaultRowHeight="18.75" outlineLevelCol="4"/>
  <cols>
    <col min="1" max="1" width="18.2857142857143" style="36" customWidth="1"/>
    <col min="2" max="2" width="57.5714285714286" style="36" customWidth="1"/>
    <col min="3" max="3" width="27.2857142857143" style="36" customWidth="1"/>
    <col min="4" max="4" width="9.14285714285714" style="36"/>
    <col min="5" max="5" width="21.4285714285714" style="36"/>
    <col min="6" max="16384" width="9.14285714285714" style="36"/>
  </cols>
  <sheetData>
    <row r="1" s="284" customFormat="1" ht="59.1" customHeight="1" spans="1:3">
      <c r="A1" s="286"/>
      <c r="B1" s="287"/>
      <c r="C1" s="288"/>
    </row>
    <row r="2" s="230" customFormat="1" ht="21" customHeight="1" spans="1:3">
      <c r="A2" s="289" t="s">
        <v>0</v>
      </c>
      <c r="B2" s="290"/>
      <c r="C2" s="291"/>
    </row>
    <row r="3" s="230" customFormat="1" ht="29.25" customHeight="1" spans="1:3">
      <c r="A3" s="292" t="s">
        <v>1</v>
      </c>
      <c r="B3" s="293"/>
      <c r="C3" s="294"/>
    </row>
    <row r="4" s="230" customFormat="1" ht="25.5" customHeight="1" spans="1:3">
      <c r="A4" s="295" t="s">
        <v>37</v>
      </c>
      <c r="B4" s="296"/>
      <c r="C4" s="297"/>
    </row>
    <row r="5" s="230" customFormat="1" ht="86.1" customHeight="1" spans="1:3">
      <c r="A5" s="298" t="s">
        <v>3</v>
      </c>
      <c r="B5" s="299" t="s">
        <v>4</v>
      </c>
      <c r="C5" s="300"/>
    </row>
    <row r="6" s="230" customFormat="1" ht="35.25" customHeight="1" spans="1:3">
      <c r="A6" s="301" t="s">
        <v>38</v>
      </c>
      <c r="B6" s="302"/>
      <c r="C6" s="303"/>
    </row>
    <row r="7" s="230" customFormat="1" ht="35.25" customHeight="1" spans="1:3">
      <c r="A7" s="304" t="s">
        <v>39</v>
      </c>
      <c r="B7" s="89" t="s">
        <v>6</v>
      </c>
      <c r="C7" s="305" t="s">
        <v>7</v>
      </c>
    </row>
    <row r="8" s="285" customFormat="1" ht="35.25" customHeight="1" spans="1:5">
      <c r="A8" s="306" t="s">
        <v>8</v>
      </c>
      <c r="B8" s="307" t="s">
        <v>9</v>
      </c>
      <c r="C8" s="308">
        <f>'LOTE I_II-Mat.de construção'!N87</f>
        <v>1065436.1</v>
      </c>
      <c r="E8" s="309"/>
    </row>
    <row r="9" s="285" customFormat="1" ht="35.25" customHeight="1" spans="1:3">
      <c r="A9" s="306" t="s">
        <v>12</v>
      </c>
      <c r="B9" s="307" t="s">
        <v>13</v>
      </c>
      <c r="C9" s="308">
        <f>'LOTE III_IV- Material Eletrico'!N85</f>
        <v>339008.3</v>
      </c>
    </row>
    <row r="10" s="285" customFormat="1" ht="35.25" customHeight="1" spans="1:3">
      <c r="A10" s="306" t="s">
        <v>16</v>
      </c>
      <c r="B10" s="307" t="s">
        <v>17</v>
      </c>
      <c r="C10" s="308">
        <f>'LOTE V_VI- Mat.Hidraulico'!O71</f>
        <v>225265.25</v>
      </c>
    </row>
    <row r="11" s="285" customFormat="1" ht="35.25" customHeight="1" spans="1:3">
      <c r="A11" s="306" t="s">
        <v>20</v>
      </c>
      <c r="B11" s="307" t="s">
        <v>21</v>
      </c>
      <c r="C11" s="308">
        <f>'LOTE VII_VIII - Pintura'!O38</f>
        <v>347389.7</v>
      </c>
    </row>
    <row r="12" s="285" customFormat="1" ht="35.25" customHeight="1" spans="1:3">
      <c r="A12" s="306" t="s">
        <v>24</v>
      </c>
      <c r="B12" s="307" t="s">
        <v>25</v>
      </c>
      <c r="C12" s="308">
        <f>'LOTE IX- Equipamentos'!N64</f>
        <v>24477.4</v>
      </c>
    </row>
    <row r="13" s="285" customFormat="1" ht="35.25" customHeight="1" spans="1:3">
      <c r="A13" s="306" t="s">
        <v>26</v>
      </c>
      <c r="B13" s="307" t="s">
        <v>27</v>
      </c>
      <c r="C13" s="308">
        <f>'LOTE X - Jardinagem'!N22</f>
        <v>26348.2</v>
      </c>
    </row>
    <row r="14" s="285" customFormat="1" ht="35.25" customHeight="1" spans="1:3">
      <c r="A14" s="306" t="s">
        <v>28</v>
      </c>
      <c r="B14" s="307" t="s">
        <v>29</v>
      </c>
      <c r="C14" s="308">
        <f>'LOTE XI_XII- Acessórios Div.'!N51</f>
        <v>263737.6</v>
      </c>
    </row>
    <row r="15" s="285" customFormat="1" ht="35.25" customHeight="1" spans="1:3">
      <c r="A15" s="306" t="s">
        <v>32</v>
      </c>
      <c r="B15" s="307" t="s">
        <v>33</v>
      </c>
      <c r="C15" s="308">
        <f>'LOTE XIII - EPI'!N25</f>
        <v>74066.4</v>
      </c>
    </row>
    <row r="16" s="285" customFormat="1" ht="35.25" customHeight="1" spans="1:3">
      <c r="A16" s="310" t="s">
        <v>34</v>
      </c>
      <c r="B16" s="311"/>
      <c r="C16" s="312">
        <f>SUM(C8:C15)</f>
        <v>2365728.95</v>
      </c>
    </row>
    <row r="17" s="230" customFormat="1" ht="35.25" customHeight="1" spans="1:3">
      <c r="A17" s="301" t="s">
        <v>40</v>
      </c>
      <c r="B17" s="302"/>
      <c r="C17" s="303"/>
    </row>
    <row r="18" s="230" customFormat="1" ht="35.25" customHeight="1" spans="1:3">
      <c r="A18" s="304" t="s">
        <v>39</v>
      </c>
      <c r="B18" s="89" t="s">
        <v>6</v>
      </c>
      <c r="C18" s="305" t="s">
        <v>7</v>
      </c>
    </row>
    <row r="19" s="285" customFormat="1" ht="35.25" customHeight="1" spans="1:3">
      <c r="A19" s="306" t="s">
        <v>8</v>
      </c>
      <c r="B19" s="307" t="s">
        <v>9</v>
      </c>
      <c r="C19" s="308">
        <f>'LOTE I_II-Mat.de construção'!O87</f>
        <v>246759.5</v>
      </c>
    </row>
    <row r="20" s="285" customFormat="1" ht="35.25" customHeight="1" spans="1:3">
      <c r="A20" s="306" t="s">
        <v>12</v>
      </c>
      <c r="B20" s="307" t="s">
        <v>13</v>
      </c>
      <c r="C20" s="308">
        <f>'LOTE III_IV- Material Eletrico'!O85</f>
        <v>94017.6</v>
      </c>
    </row>
    <row r="21" s="285" customFormat="1" ht="35.25" customHeight="1" spans="1:3">
      <c r="A21" s="306" t="s">
        <v>16</v>
      </c>
      <c r="B21" s="307" t="s">
        <v>17</v>
      </c>
      <c r="C21" s="308">
        <f>'LOTE V_VI- Mat.Hidraulico'!P71</f>
        <v>57610.7</v>
      </c>
    </row>
    <row r="22" s="285" customFormat="1" ht="35.25" customHeight="1" spans="1:3">
      <c r="A22" s="306" t="s">
        <v>20</v>
      </c>
      <c r="B22" s="307" t="s">
        <v>21</v>
      </c>
      <c r="C22" s="308">
        <f>'LOTE VII_VIII - Pintura'!P38</f>
        <v>108783.35</v>
      </c>
    </row>
    <row r="23" s="285" customFormat="1" ht="35.25" customHeight="1" spans="1:3">
      <c r="A23" s="306" t="s">
        <v>24</v>
      </c>
      <c r="B23" s="307" t="s">
        <v>25</v>
      </c>
      <c r="C23" s="308">
        <f>'LOTE IX- Equipamentos'!O64</f>
        <v>0</v>
      </c>
    </row>
    <row r="24" s="285" customFormat="1" ht="35.25" customHeight="1" spans="1:3">
      <c r="A24" s="306" t="s">
        <v>26</v>
      </c>
      <c r="B24" s="307" t="s">
        <v>27</v>
      </c>
      <c r="C24" s="308">
        <f>'LOTE X - Jardinagem'!O22</f>
        <v>0</v>
      </c>
    </row>
    <row r="25" s="285" customFormat="1" ht="35.25" customHeight="1" spans="1:3">
      <c r="A25" s="306" t="s">
        <v>28</v>
      </c>
      <c r="B25" s="307" t="s">
        <v>29</v>
      </c>
      <c r="C25" s="308">
        <f>'LOTE XI_XII- Acessórios Div.'!O51</f>
        <v>22828.7</v>
      </c>
    </row>
    <row r="26" s="285" customFormat="1" ht="35.25" customHeight="1" spans="1:3">
      <c r="A26" s="306" t="s">
        <v>32</v>
      </c>
      <c r="B26" s="307" t="s">
        <v>33</v>
      </c>
      <c r="C26" s="308">
        <f>'LOTE XIII - EPI'!O25</f>
        <v>0</v>
      </c>
    </row>
    <row r="27" s="285" customFormat="1" ht="35.25" customHeight="1" spans="1:3">
      <c r="A27" s="310" t="s">
        <v>34</v>
      </c>
      <c r="B27" s="311"/>
      <c r="C27" s="312">
        <f>SUM(C19:C26)</f>
        <v>529999.85</v>
      </c>
    </row>
    <row r="28" s="230" customFormat="1" ht="35.25" customHeight="1" spans="1:3">
      <c r="A28" s="301" t="s">
        <v>41</v>
      </c>
      <c r="B28" s="302"/>
      <c r="C28" s="303"/>
    </row>
    <row r="29" s="230" customFormat="1" ht="35.25" customHeight="1" spans="1:3">
      <c r="A29" s="304" t="s">
        <v>39</v>
      </c>
      <c r="B29" s="89" t="s">
        <v>6</v>
      </c>
      <c r="C29" s="305" t="s">
        <v>7</v>
      </c>
    </row>
    <row r="30" s="285" customFormat="1" ht="35.25" customHeight="1" spans="1:3">
      <c r="A30" s="306" t="s">
        <v>8</v>
      </c>
      <c r="B30" s="307" t="s">
        <v>9</v>
      </c>
      <c r="C30" s="308">
        <f>'LOTE I_II-Mat.de construção'!P87</f>
        <v>669277.8</v>
      </c>
    </row>
    <row r="31" s="285" customFormat="1" ht="35.25" customHeight="1" spans="1:3">
      <c r="A31" s="306" t="s">
        <v>12</v>
      </c>
      <c r="B31" s="307" t="s">
        <v>13</v>
      </c>
      <c r="C31" s="308">
        <f>'LOTE III_IV- Material Eletrico'!P85</f>
        <v>0</v>
      </c>
    </row>
    <row r="32" s="285" customFormat="1" ht="35.25" customHeight="1" spans="1:3">
      <c r="A32" s="306" t="s">
        <v>16</v>
      </c>
      <c r="B32" s="307" t="s">
        <v>17</v>
      </c>
      <c r="C32" s="308">
        <f>'LOTE V_VI- Mat.Hidraulico'!Q71</f>
        <v>61063.32</v>
      </c>
    </row>
    <row r="33" s="285" customFormat="1" ht="35.25" customHeight="1" spans="1:3">
      <c r="A33" s="306" t="s">
        <v>20</v>
      </c>
      <c r="B33" s="307" t="s">
        <v>21</v>
      </c>
      <c r="C33" s="308">
        <f>'LOTE VII_VIII - Pintura'!Q38</f>
        <v>0</v>
      </c>
    </row>
    <row r="34" s="285" customFormat="1" ht="35.25" customHeight="1" spans="1:3">
      <c r="A34" s="306" t="s">
        <v>24</v>
      </c>
      <c r="B34" s="307" t="s">
        <v>25</v>
      </c>
      <c r="C34" s="308">
        <f>'LOTE IX- Equipamentos'!P64</f>
        <v>32669.66</v>
      </c>
    </row>
    <row r="35" s="285" customFormat="1" ht="35.25" customHeight="1" spans="1:3">
      <c r="A35" s="306" t="s">
        <v>26</v>
      </c>
      <c r="B35" s="307" t="s">
        <v>27</v>
      </c>
      <c r="C35" s="308">
        <f>'LOTE X - Jardinagem'!P22</f>
        <v>701.68</v>
      </c>
    </row>
    <row r="36" s="285" customFormat="1" ht="35.25" customHeight="1" spans="1:3">
      <c r="A36" s="306" t="s">
        <v>28</v>
      </c>
      <c r="B36" s="307" t="s">
        <v>29</v>
      </c>
      <c r="C36" s="308">
        <f>'LOTE XI_XII- Acessórios Div.'!P51</f>
        <v>6629.7</v>
      </c>
    </row>
    <row r="37" s="285" customFormat="1" ht="35.25" customHeight="1" spans="1:3">
      <c r="A37" s="306" t="s">
        <v>32</v>
      </c>
      <c r="B37" s="307" t="s">
        <v>33</v>
      </c>
      <c r="C37" s="308">
        <f>'LOTE XIII - EPI'!P25</f>
        <v>0</v>
      </c>
    </row>
    <row r="38" s="285" customFormat="1" ht="35.25" customHeight="1" spans="1:3">
      <c r="A38" s="310" t="s">
        <v>34</v>
      </c>
      <c r="B38" s="311"/>
      <c r="C38" s="312">
        <f>SUM(C30:C37)</f>
        <v>770342.16</v>
      </c>
    </row>
    <row r="39" s="230" customFormat="1" ht="35.25" customHeight="1" spans="1:3">
      <c r="A39" s="301" t="s">
        <v>42</v>
      </c>
      <c r="B39" s="302"/>
      <c r="C39" s="303"/>
    </row>
    <row r="40" s="230" customFormat="1" ht="35.25" customHeight="1" spans="1:3">
      <c r="A40" s="304" t="s">
        <v>39</v>
      </c>
      <c r="B40" s="89" t="s">
        <v>6</v>
      </c>
      <c r="C40" s="305" t="s">
        <v>7</v>
      </c>
    </row>
    <row r="41" s="285" customFormat="1" ht="35.25" customHeight="1" spans="1:3">
      <c r="A41" s="306" t="s">
        <v>8</v>
      </c>
      <c r="B41" s="307" t="s">
        <v>9</v>
      </c>
      <c r="C41" s="308">
        <f>'LOTE I_II-Mat.de construção'!Q87</f>
        <v>137567.8</v>
      </c>
    </row>
    <row r="42" s="285" customFormat="1" ht="35.25" customHeight="1" spans="1:3">
      <c r="A42" s="306" t="s">
        <v>12</v>
      </c>
      <c r="B42" s="307" t="s">
        <v>13</v>
      </c>
      <c r="C42" s="308">
        <f>'LOTE III_IV- Material Eletrico'!Q85</f>
        <v>46614.7</v>
      </c>
    </row>
    <row r="43" s="285" customFormat="1" ht="35.25" customHeight="1" spans="1:3">
      <c r="A43" s="306" t="s">
        <v>16</v>
      </c>
      <c r="B43" s="307" t="s">
        <v>17</v>
      </c>
      <c r="C43" s="308">
        <f>'LOTE V_VI- Mat.Hidraulico'!R71</f>
        <v>28913.6</v>
      </c>
    </row>
    <row r="44" s="285" customFormat="1" ht="35.25" customHeight="1" spans="1:3">
      <c r="A44" s="306" t="s">
        <v>20</v>
      </c>
      <c r="B44" s="307" t="s">
        <v>21</v>
      </c>
      <c r="C44" s="308">
        <f>'LOTE VII_VIII - Pintura'!R38</f>
        <v>79547.35</v>
      </c>
    </row>
    <row r="45" s="285" customFormat="1" ht="35.25" customHeight="1" spans="1:3">
      <c r="A45" s="306" t="s">
        <v>24</v>
      </c>
      <c r="B45" s="307" t="s">
        <v>25</v>
      </c>
      <c r="C45" s="308">
        <f>'LOTE IX- Equipamentos'!Q64</f>
        <v>0</v>
      </c>
    </row>
    <row r="46" s="285" customFormat="1" ht="35.25" customHeight="1" spans="1:3">
      <c r="A46" s="306" t="s">
        <v>26</v>
      </c>
      <c r="B46" s="307" t="s">
        <v>27</v>
      </c>
      <c r="C46" s="308">
        <f>'LOTE X - Jardinagem'!Q22</f>
        <v>0</v>
      </c>
    </row>
    <row r="47" s="285" customFormat="1" ht="35.25" customHeight="1" spans="1:3">
      <c r="A47" s="306" t="s">
        <v>28</v>
      </c>
      <c r="B47" s="307" t="s">
        <v>29</v>
      </c>
      <c r="C47" s="308">
        <f>'LOTE XI_XII- Acessórios Div.'!Q51</f>
        <v>11576.85</v>
      </c>
    </row>
    <row r="48" s="285" customFormat="1" ht="35.25" customHeight="1" spans="1:3">
      <c r="A48" s="306" t="s">
        <v>32</v>
      </c>
      <c r="B48" s="307" t="s">
        <v>33</v>
      </c>
      <c r="C48" s="308">
        <f>'LOTE XIII - EPI'!Q25</f>
        <v>0</v>
      </c>
    </row>
    <row r="49" s="285" customFormat="1" ht="35.25" customHeight="1" spans="1:3">
      <c r="A49" s="310" t="s">
        <v>34</v>
      </c>
      <c r="B49" s="311"/>
      <c r="C49" s="312">
        <f>SUM(C41:C48)</f>
        <v>304220.3</v>
      </c>
    </row>
    <row r="50" s="230" customFormat="1" ht="35.25" customHeight="1" spans="1:3">
      <c r="A50" s="301" t="s">
        <v>43</v>
      </c>
      <c r="B50" s="302"/>
      <c r="C50" s="303"/>
    </row>
    <row r="51" s="230" customFormat="1" ht="35.25" customHeight="1" spans="1:3">
      <c r="A51" s="304" t="s">
        <v>39</v>
      </c>
      <c r="B51" s="89" t="s">
        <v>6</v>
      </c>
      <c r="C51" s="305" t="s">
        <v>7</v>
      </c>
    </row>
    <row r="52" s="285" customFormat="1" ht="35.25" customHeight="1" spans="1:3">
      <c r="A52" s="306" t="s">
        <v>8</v>
      </c>
      <c r="B52" s="307" t="s">
        <v>9</v>
      </c>
      <c r="C52" s="308">
        <f>'LOTE I_II-Mat.de construção'!R87</f>
        <v>10381</v>
      </c>
    </row>
    <row r="53" s="285" customFormat="1" ht="35.25" customHeight="1" spans="1:3">
      <c r="A53" s="306" t="s">
        <v>12</v>
      </c>
      <c r="B53" s="307" t="s">
        <v>13</v>
      </c>
      <c r="C53" s="308">
        <f>'LOTE III_IV- Material Eletrico'!R85</f>
        <v>0</v>
      </c>
    </row>
    <row r="54" s="285" customFormat="1" ht="35.25" customHeight="1" spans="1:3">
      <c r="A54" s="306" t="s">
        <v>16</v>
      </c>
      <c r="B54" s="307" t="s">
        <v>17</v>
      </c>
      <c r="C54" s="308">
        <f>'LOTE V_VI- Mat.Hidraulico'!S71</f>
        <v>0</v>
      </c>
    </row>
    <row r="55" s="285" customFormat="1" ht="35.25" customHeight="1" spans="1:3">
      <c r="A55" s="306" t="s">
        <v>20</v>
      </c>
      <c r="B55" s="307" t="s">
        <v>21</v>
      </c>
      <c r="C55" s="308">
        <f>'LOTE VII_VIII - Pintura'!S38</f>
        <v>23619</v>
      </c>
    </row>
    <row r="56" s="285" customFormat="1" ht="35.25" customHeight="1" spans="1:3">
      <c r="A56" s="306" t="s">
        <v>24</v>
      </c>
      <c r="B56" s="307" t="s">
        <v>25</v>
      </c>
      <c r="C56" s="308">
        <f>'LOTE IX- Equipamentos'!R64</f>
        <v>814.47</v>
      </c>
    </row>
    <row r="57" s="285" customFormat="1" ht="35.25" customHeight="1" spans="1:3">
      <c r="A57" s="306" t="s">
        <v>26</v>
      </c>
      <c r="B57" s="307" t="s">
        <v>27</v>
      </c>
      <c r="C57" s="308">
        <f>'LOTE X - Jardinagem'!R22</f>
        <v>8993.04</v>
      </c>
    </row>
    <row r="58" s="285" customFormat="1" ht="35.25" customHeight="1" spans="1:3">
      <c r="A58" s="306" t="s">
        <v>28</v>
      </c>
      <c r="B58" s="307" t="s">
        <v>29</v>
      </c>
      <c r="C58" s="308">
        <f>'LOTE XI_XII- Acessórios Div.'!R51</f>
        <v>0</v>
      </c>
    </row>
    <row r="59" s="285" customFormat="1" ht="35.25" customHeight="1" spans="1:3">
      <c r="A59" s="306" t="s">
        <v>32</v>
      </c>
      <c r="B59" s="307" t="s">
        <v>33</v>
      </c>
      <c r="C59" s="308">
        <f>'LOTE XIII - EPI'!R25</f>
        <v>3309.2</v>
      </c>
    </row>
    <row r="60" s="52" customFormat="1" ht="35.25" customHeight="1" spans="1:3">
      <c r="A60" s="310" t="s">
        <v>34</v>
      </c>
      <c r="B60" s="311"/>
      <c r="C60" s="312">
        <f>SUM(C52:C59)</f>
        <v>47116.71</v>
      </c>
    </row>
    <row r="63" spans="2:5">
      <c r="B63" s="36">
        <f>RESUMO!C25</f>
        <v>4017407.97</v>
      </c>
      <c r="C63" s="313">
        <f>C60+C49+C38+C27+C16</f>
        <v>4017407.97</v>
      </c>
      <c r="E63" s="313">
        <f>C63-B63</f>
        <v>0</v>
      </c>
    </row>
  </sheetData>
  <mergeCells count="14">
    <mergeCell ref="A2:C2"/>
    <mergeCell ref="A3:C3"/>
    <mergeCell ref="A4:C4"/>
    <mergeCell ref="B5:C5"/>
    <mergeCell ref="A6:C6"/>
    <mergeCell ref="A16:B16"/>
    <mergeCell ref="A17:C17"/>
    <mergeCell ref="A27:B27"/>
    <mergeCell ref="A28:C28"/>
    <mergeCell ref="A38:B38"/>
    <mergeCell ref="A39:C39"/>
    <mergeCell ref="A49:B49"/>
    <mergeCell ref="A50:C50"/>
    <mergeCell ref="A60:B60"/>
  </mergeCells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  <rowBreaks count="4" manualBreakCount="4">
    <brk id="16" max="2" man="1"/>
    <brk id="27" max="2" man="1"/>
    <brk id="38" max="2" man="1"/>
    <brk id="49" max="2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view="pageBreakPreview" zoomScale="60" zoomScaleNormal="75" workbookViewId="0">
      <selection activeCell="O2" sqref="O2"/>
    </sheetView>
  </sheetViews>
  <sheetFormatPr defaultColWidth="9" defaultRowHeight="52.5" customHeight="1"/>
  <cols>
    <col min="1" max="1" width="12.5714285714286" customWidth="1"/>
    <col min="2" max="2" width="42" customWidth="1"/>
    <col min="4" max="4" width="24.047619047619" customWidth="1"/>
    <col min="5" max="5" width="13.7142857142857" customWidth="1"/>
    <col min="6" max="6" width="10.4285714285714" customWidth="1"/>
    <col min="7" max="7" width="10.8571428571429" customWidth="1"/>
    <col min="8" max="8" width="13.8571428571429" customWidth="1"/>
    <col min="10" max="10" width="17.7142857142857" customWidth="1"/>
    <col min="11" max="11" width="16.1428571428571" customWidth="1"/>
    <col min="12" max="12" width="19.2857142857143" customWidth="1"/>
    <col min="14" max="14" width="33" customWidth="1"/>
    <col min="15" max="15" width="14.2857142857143" customWidth="1"/>
    <col min="16" max="16" width="15" customWidth="1"/>
    <col min="18" max="19" width="21.7142857142857" customWidth="1"/>
  </cols>
  <sheetData>
    <row r="1" ht="107.25" customHeight="1" spans="1:12">
      <c r="A1" s="80" t="s">
        <v>448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13"/>
    </row>
    <row r="2" ht="36" customHeight="1" spans="1:12">
      <c r="A2" s="82" t="s">
        <v>449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14"/>
    </row>
    <row r="3" ht="81" customHeight="1" spans="1:12">
      <c r="A3" s="84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115"/>
    </row>
    <row r="4" ht="30" customHeight="1" spans="1:12">
      <c r="A4" s="86" t="s">
        <v>47</v>
      </c>
      <c r="B4" s="87"/>
      <c r="C4" s="87"/>
      <c r="D4" s="87"/>
      <c r="E4" s="87"/>
      <c r="F4" s="87"/>
      <c r="G4" s="87"/>
      <c r="H4" s="87"/>
      <c r="I4" s="116"/>
      <c r="J4" s="88" t="s">
        <v>48</v>
      </c>
      <c r="K4" s="117">
        <v>0.2302</v>
      </c>
      <c r="L4" s="118"/>
    </row>
    <row r="5" customHeight="1" spans="1:12">
      <c r="A5" s="88" t="s">
        <v>49</v>
      </c>
      <c r="B5" s="88" t="s">
        <v>6</v>
      </c>
      <c r="C5" s="88" t="s">
        <v>50</v>
      </c>
      <c r="D5" s="88" t="s">
        <v>51</v>
      </c>
      <c r="E5" s="88"/>
      <c r="F5" s="88"/>
      <c r="G5" s="88"/>
      <c r="H5" s="88"/>
      <c r="I5" s="88"/>
      <c r="J5" s="88" t="s">
        <v>150</v>
      </c>
      <c r="K5" s="88" t="s">
        <v>53</v>
      </c>
      <c r="L5" s="119" t="s">
        <v>7</v>
      </c>
    </row>
    <row r="6" customHeight="1" spans="1:12">
      <c r="A6" s="88"/>
      <c r="B6" s="88"/>
      <c r="C6" s="88"/>
      <c r="D6" s="88" t="s">
        <v>54</v>
      </c>
      <c r="E6" s="88" t="s">
        <v>55</v>
      </c>
      <c r="F6" s="88" t="s">
        <v>56</v>
      </c>
      <c r="G6" s="88" t="s">
        <v>57</v>
      </c>
      <c r="H6" s="88" t="s">
        <v>58</v>
      </c>
      <c r="I6" s="88" t="s">
        <v>59</v>
      </c>
      <c r="J6" s="88"/>
      <c r="K6" s="88"/>
      <c r="L6" s="119"/>
    </row>
    <row r="7" ht="41.25" customHeight="1" spans="1:19">
      <c r="A7" s="89" t="s">
        <v>450</v>
      </c>
      <c r="B7" s="90" t="s">
        <v>451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120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ht="39.75" customHeight="1" spans="1:19">
      <c r="A8" s="91" t="s">
        <v>452</v>
      </c>
      <c r="B8" s="92" t="s">
        <v>453</v>
      </c>
      <c r="C8" s="93" t="s">
        <v>50</v>
      </c>
      <c r="D8" s="91">
        <v>80</v>
      </c>
      <c r="E8" s="94">
        <v>0</v>
      </c>
      <c r="F8" s="94">
        <v>0</v>
      </c>
      <c r="G8" s="94">
        <v>0</v>
      </c>
      <c r="H8" s="94">
        <v>0</v>
      </c>
      <c r="I8" s="91">
        <f>D8+E8+F8+G8+H8</f>
        <v>80</v>
      </c>
      <c r="J8" s="123">
        <v>1.13</v>
      </c>
      <c r="K8" s="124">
        <f>TRUNC(J8+J8*$K$4,2)</f>
        <v>1.39</v>
      </c>
      <c r="L8" s="125">
        <f>I8*K8</f>
        <v>111.2</v>
      </c>
      <c r="M8" s="120"/>
      <c r="N8" s="126">
        <f>K8*D8</f>
        <v>111.2</v>
      </c>
      <c r="O8" s="126">
        <f>K8*E8</f>
        <v>0</v>
      </c>
      <c r="P8" s="126">
        <f>K8*F8</f>
        <v>0</v>
      </c>
      <c r="Q8" s="126">
        <f>K8*G8</f>
        <v>0</v>
      </c>
      <c r="R8" s="126">
        <f>K8*H8</f>
        <v>0</v>
      </c>
      <c r="S8" s="135">
        <f>SUM(N8:R8)</f>
        <v>111.2</v>
      </c>
    </row>
    <row r="9" ht="27" customHeight="1" spans="1:19">
      <c r="A9" s="95" t="s">
        <v>454</v>
      </c>
      <c r="B9" s="96" t="s">
        <v>455</v>
      </c>
      <c r="C9" s="96"/>
      <c r="D9" s="96"/>
      <c r="E9" s="96"/>
      <c r="F9" s="96"/>
      <c r="G9" s="96"/>
      <c r="H9" s="96"/>
      <c r="I9" s="96"/>
      <c r="J9" s="96"/>
      <c r="K9" s="127"/>
      <c r="L9" s="128"/>
      <c r="M9" s="120"/>
      <c r="N9" s="126">
        <f t="shared" ref="N9:N24" si="0">K9*D9</f>
        <v>0</v>
      </c>
      <c r="O9" s="126">
        <f t="shared" ref="O9:O24" si="1">K9*E9</f>
        <v>0</v>
      </c>
      <c r="P9" s="126">
        <f t="shared" ref="P9:P24" si="2">K9*F9</f>
        <v>0</v>
      </c>
      <c r="Q9" s="126">
        <f t="shared" ref="Q9:Q24" si="3">K9*G9</f>
        <v>0</v>
      </c>
      <c r="R9" s="126">
        <f t="shared" ref="R9:R24" si="4">K9*H9</f>
        <v>0</v>
      </c>
      <c r="S9" s="135">
        <f t="shared" ref="S9:S24" si="5">SUM(N9:R9)</f>
        <v>0</v>
      </c>
    </row>
    <row r="10" ht="148.5" customHeight="1" spans="1:19">
      <c r="A10" s="97" t="s">
        <v>456</v>
      </c>
      <c r="B10" s="98" t="s">
        <v>457</v>
      </c>
      <c r="C10" s="93" t="s">
        <v>50</v>
      </c>
      <c r="D10" s="99">
        <v>80</v>
      </c>
      <c r="E10" s="100">
        <v>0</v>
      </c>
      <c r="F10" s="100">
        <v>0</v>
      </c>
      <c r="G10" s="100">
        <v>0</v>
      </c>
      <c r="H10" s="100">
        <v>0</v>
      </c>
      <c r="I10" s="100">
        <f>D10+E10+F10+G10+H110</f>
        <v>80</v>
      </c>
      <c r="J10" s="123">
        <v>400</v>
      </c>
      <c r="K10" s="124">
        <f t="shared" ref="K10:K24" si="6">TRUNC(J10+J10*$K$4,2)</f>
        <v>492.08</v>
      </c>
      <c r="L10" s="125">
        <f t="shared" ref="L10:L24" si="7">I10*K10</f>
        <v>39366.4</v>
      </c>
      <c r="M10" s="129"/>
      <c r="N10" s="126">
        <f t="shared" si="0"/>
        <v>39366.4</v>
      </c>
      <c r="O10" s="126">
        <f t="shared" si="1"/>
        <v>0</v>
      </c>
      <c r="P10" s="126">
        <f t="shared" si="2"/>
        <v>0</v>
      </c>
      <c r="Q10" s="126">
        <f t="shared" si="3"/>
        <v>0</v>
      </c>
      <c r="R10" s="126">
        <f t="shared" si="4"/>
        <v>0</v>
      </c>
      <c r="S10" s="135">
        <f t="shared" si="5"/>
        <v>39366.4</v>
      </c>
    </row>
    <row r="11" ht="27.75" customHeight="1" spans="1:19">
      <c r="A11" s="89" t="s">
        <v>458</v>
      </c>
      <c r="B11" s="101" t="s">
        <v>459</v>
      </c>
      <c r="C11" s="101"/>
      <c r="D11" s="101"/>
      <c r="E11" s="101"/>
      <c r="F11" s="101"/>
      <c r="G11" s="101"/>
      <c r="H11" s="101"/>
      <c r="I11" s="101"/>
      <c r="J11" s="130"/>
      <c r="K11" s="127"/>
      <c r="L11" s="128"/>
      <c r="M11" s="120"/>
      <c r="N11" s="126">
        <f t="shared" si="0"/>
        <v>0</v>
      </c>
      <c r="O11" s="126">
        <f t="shared" si="1"/>
        <v>0</v>
      </c>
      <c r="P11" s="126">
        <f t="shared" si="2"/>
        <v>0</v>
      </c>
      <c r="Q11" s="126">
        <f t="shared" si="3"/>
        <v>0</v>
      </c>
      <c r="R11" s="126">
        <f t="shared" si="4"/>
        <v>0</v>
      </c>
      <c r="S11" s="135">
        <f t="shared" si="5"/>
        <v>0</v>
      </c>
    </row>
    <row r="12" ht="96" customHeight="1" spans="1:19">
      <c r="A12" s="91" t="s">
        <v>460</v>
      </c>
      <c r="B12" s="102" t="s">
        <v>461</v>
      </c>
      <c r="C12" s="93" t="s">
        <v>50</v>
      </c>
      <c r="D12" s="103">
        <v>80</v>
      </c>
      <c r="E12" s="94">
        <v>0</v>
      </c>
      <c r="F12" s="94">
        <v>0</v>
      </c>
      <c r="G12" s="94"/>
      <c r="H12" s="94">
        <v>0</v>
      </c>
      <c r="I12" s="97">
        <f>D12+E12+F12+G12+H12</f>
        <v>80</v>
      </c>
      <c r="J12" s="123">
        <v>3.9</v>
      </c>
      <c r="K12" s="124">
        <f t="shared" si="6"/>
        <v>4.79</v>
      </c>
      <c r="L12" s="125">
        <f t="shared" si="7"/>
        <v>383.2</v>
      </c>
      <c r="N12" s="126">
        <f t="shared" si="0"/>
        <v>383.2</v>
      </c>
      <c r="O12" s="126">
        <f t="shared" si="1"/>
        <v>0</v>
      </c>
      <c r="P12" s="126">
        <f t="shared" si="2"/>
        <v>0</v>
      </c>
      <c r="Q12" s="126">
        <f t="shared" si="3"/>
        <v>0</v>
      </c>
      <c r="R12" s="126">
        <f t="shared" si="4"/>
        <v>0</v>
      </c>
      <c r="S12" s="135">
        <f t="shared" si="5"/>
        <v>383.2</v>
      </c>
    </row>
    <row r="13" ht="40.5" customHeight="1" spans="1:19">
      <c r="A13" s="89" t="s">
        <v>462</v>
      </c>
      <c r="B13" s="101" t="s">
        <v>463</v>
      </c>
      <c r="C13" s="101"/>
      <c r="D13" s="101"/>
      <c r="E13" s="101"/>
      <c r="F13" s="101"/>
      <c r="G13" s="101"/>
      <c r="H13" s="101"/>
      <c r="I13" s="101"/>
      <c r="J13" s="101"/>
      <c r="K13" s="127"/>
      <c r="L13" s="128"/>
      <c r="N13" s="126">
        <f t="shared" si="0"/>
        <v>0</v>
      </c>
      <c r="O13" s="126">
        <f t="shared" si="1"/>
        <v>0</v>
      </c>
      <c r="P13" s="126">
        <f t="shared" si="2"/>
        <v>0</v>
      </c>
      <c r="Q13" s="126">
        <f t="shared" si="3"/>
        <v>0</v>
      </c>
      <c r="R13" s="126">
        <f t="shared" si="4"/>
        <v>0</v>
      </c>
      <c r="S13" s="135">
        <f t="shared" si="5"/>
        <v>0</v>
      </c>
    </row>
    <row r="14" ht="45" customHeight="1" spans="1:19">
      <c r="A14" s="104" t="s">
        <v>464</v>
      </c>
      <c r="B14" s="105" t="s">
        <v>465</v>
      </c>
      <c r="C14" s="93" t="s">
        <v>50</v>
      </c>
      <c r="D14" s="99">
        <v>80</v>
      </c>
      <c r="E14" s="104">
        <v>0</v>
      </c>
      <c r="F14" s="104">
        <v>0</v>
      </c>
      <c r="G14" s="104">
        <v>0</v>
      </c>
      <c r="H14" s="104">
        <v>0</v>
      </c>
      <c r="I14" s="100">
        <f>D14+E14+F14+G14+H14</f>
        <v>80</v>
      </c>
      <c r="J14" s="123">
        <v>7.7</v>
      </c>
      <c r="K14" s="124">
        <f t="shared" si="6"/>
        <v>9.47</v>
      </c>
      <c r="L14" s="125">
        <f t="shared" si="7"/>
        <v>757.6</v>
      </c>
      <c r="N14" s="126">
        <f t="shared" si="0"/>
        <v>757.6</v>
      </c>
      <c r="O14" s="126">
        <f t="shared" si="1"/>
        <v>0</v>
      </c>
      <c r="P14" s="126">
        <f t="shared" si="2"/>
        <v>0</v>
      </c>
      <c r="Q14" s="126">
        <f t="shared" si="3"/>
        <v>0</v>
      </c>
      <c r="R14" s="126">
        <f t="shared" si="4"/>
        <v>0</v>
      </c>
      <c r="S14" s="135">
        <f t="shared" si="5"/>
        <v>757.6</v>
      </c>
    </row>
    <row r="15" ht="27" customHeight="1" spans="1:19">
      <c r="A15" s="106" t="s">
        <v>466</v>
      </c>
      <c r="B15" s="101" t="s">
        <v>467</v>
      </c>
      <c r="C15" s="101"/>
      <c r="D15" s="101"/>
      <c r="E15" s="101"/>
      <c r="F15" s="101"/>
      <c r="G15" s="101"/>
      <c r="H15" s="101"/>
      <c r="I15" s="101"/>
      <c r="J15" s="101"/>
      <c r="K15" s="127"/>
      <c r="L15" s="128"/>
      <c r="N15" s="126">
        <f t="shared" si="0"/>
        <v>0</v>
      </c>
      <c r="O15" s="126">
        <f t="shared" si="1"/>
        <v>0</v>
      </c>
      <c r="P15" s="126">
        <f t="shared" si="2"/>
        <v>0</v>
      </c>
      <c r="Q15" s="126">
        <f t="shared" si="3"/>
        <v>0</v>
      </c>
      <c r="R15" s="126">
        <f t="shared" si="4"/>
        <v>0</v>
      </c>
      <c r="S15" s="135">
        <f t="shared" si="5"/>
        <v>0</v>
      </c>
    </row>
    <row r="16" ht="39" customHeight="1" spans="1:19">
      <c r="A16" s="91" t="s">
        <v>468</v>
      </c>
      <c r="B16" s="92" t="s">
        <v>469</v>
      </c>
      <c r="C16" s="93" t="s">
        <v>50</v>
      </c>
      <c r="D16" s="99">
        <v>80</v>
      </c>
      <c r="E16" s="94">
        <v>0</v>
      </c>
      <c r="F16" s="94">
        <v>0</v>
      </c>
      <c r="G16" s="94">
        <v>0</v>
      </c>
      <c r="H16" s="94">
        <v>0</v>
      </c>
      <c r="I16" s="100">
        <f>D16+E16+F16+G16+H16</f>
        <v>80</v>
      </c>
      <c r="J16" s="123">
        <v>5.64</v>
      </c>
      <c r="K16" s="124">
        <f t="shared" si="6"/>
        <v>6.93</v>
      </c>
      <c r="L16" s="125">
        <f t="shared" si="7"/>
        <v>554.4</v>
      </c>
      <c r="N16" s="126">
        <f t="shared" si="0"/>
        <v>554.4</v>
      </c>
      <c r="O16" s="126">
        <f t="shared" si="1"/>
        <v>0</v>
      </c>
      <c r="P16" s="126">
        <f t="shared" si="2"/>
        <v>0</v>
      </c>
      <c r="Q16" s="126">
        <f t="shared" si="3"/>
        <v>0</v>
      </c>
      <c r="R16" s="126">
        <f t="shared" si="4"/>
        <v>0</v>
      </c>
      <c r="S16" s="135">
        <f t="shared" si="5"/>
        <v>554.4</v>
      </c>
    </row>
    <row r="17" ht="44.25" customHeight="1" spans="1:19">
      <c r="A17" s="91" t="s">
        <v>470</v>
      </c>
      <c r="B17" s="92" t="s">
        <v>471</v>
      </c>
      <c r="C17" s="93" t="s">
        <v>50</v>
      </c>
      <c r="D17" s="99">
        <v>80</v>
      </c>
      <c r="E17" s="100">
        <v>0</v>
      </c>
      <c r="F17" s="100">
        <v>0</v>
      </c>
      <c r="G17" s="100">
        <v>0</v>
      </c>
      <c r="H17" s="100">
        <v>0</v>
      </c>
      <c r="I17" s="100">
        <f>D17+E17+F17+G17+H17</f>
        <v>80</v>
      </c>
      <c r="J17" s="123">
        <v>3.44</v>
      </c>
      <c r="K17" s="124">
        <f t="shared" si="6"/>
        <v>4.23</v>
      </c>
      <c r="L17" s="125">
        <f t="shared" si="7"/>
        <v>338.4</v>
      </c>
      <c r="N17" s="126">
        <f t="shared" si="0"/>
        <v>338.4</v>
      </c>
      <c r="O17" s="126">
        <f t="shared" si="1"/>
        <v>0</v>
      </c>
      <c r="P17" s="126">
        <f t="shared" si="2"/>
        <v>0</v>
      </c>
      <c r="Q17" s="126">
        <f t="shared" si="3"/>
        <v>0</v>
      </c>
      <c r="R17" s="126">
        <f t="shared" si="4"/>
        <v>0</v>
      </c>
      <c r="S17" s="135">
        <f t="shared" si="5"/>
        <v>338.4</v>
      </c>
    </row>
    <row r="18" ht="27" customHeight="1" spans="1:19">
      <c r="A18" s="89" t="s">
        <v>472</v>
      </c>
      <c r="B18" s="101" t="s">
        <v>473</v>
      </c>
      <c r="C18" s="101"/>
      <c r="D18" s="101"/>
      <c r="E18" s="101"/>
      <c r="F18" s="101"/>
      <c r="G18" s="101"/>
      <c r="H18" s="101"/>
      <c r="I18" s="101"/>
      <c r="J18" s="101"/>
      <c r="K18" s="127"/>
      <c r="L18" s="128"/>
      <c r="N18" s="126">
        <f t="shared" si="0"/>
        <v>0</v>
      </c>
      <c r="O18" s="126">
        <f t="shared" si="1"/>
        <v>0</v>
      </c>
      <c r="P18" s="126">
        <f t="shared" si="2"/>
        <v>0</v>
      </c>
      <c r="Q18" s="126">
        <f t="shared" si="3"/>
        <v>0</v>
      </c>
      <c r="R18" s="126">
        <f t="shared" si="4"/>
        <v>0</v>
      </c>
      <c r="S18" s="135">
        <f t="shared" si="5"/>
        <v>0</v>
      </c>
    </row>
    <row r="19" ht="83.25" customHeight="1" spans="1:19">
      <c r="A19" s="91" t="s">
        <v>474</v>
      </c>
      <c r="B19" s="102" t="s">
        <v>475</v>
      </c>
      <c r="C19" s="93" t="s">
        <v>50</v>
      </c>
      <c r="D19" s="99">
        <v>80</v>
      </c>
      <c r="E19" s="104">
        <v>0</v>
      </c>
      <c r="F19" s="104">
        <v>0</v>
      </c>
      <c r="G19" s="104">
        <v>0</v>
      </c>
      <c r="H19" s="107">
        <v>10</v>
      </c>
      <c r="I19" s="100">
        <f>D19+E19+F19+G19+H19</f>
        <v>90</v>
      </c>
      <c r="J19" s="123">
        <v>269</v>
      </c>
      <c r="K19" s="124">
        <f t="shared" si="6"/>
        <v>330.92</v>
      </c>
      <c r="L19" s="125">
        <f t="shared" si="7"/>
        <v>29782.8</v>
      </c>
      <c r="N19" s="126">
        <f t="shared" si="0"/>
        <v>26473.6</v>
      </c>
      <c r="O19" s="126">
        <f t="shared" si="1"/>
        <v>0</v>
      </c>
      <c r="P19" s="126">
        <f t="shared" si="2"/>
        <v>0</v>
      </c>
      <c r="Q19" s="126">
        <f t="shared" si="3"/>
        <v>0</v>
      </c>
      <c r="R19" s="126">
        <f t="shared" si="4"/>
        <v>3309.2</v>
      </c>
      <c r="S19" s="135">
        <f t="shared" si="5"/>
        <v>29782.8</v>
      </c>
    </row>
    <row r="20" ht="27.75" customHeight="1" spans="1:19">
      <c r="A20" s="89" t="s">
        <v>476</v>
      </c>
      <c r="B20" s="90" t="s">
        <v>477</v>
      </c>
      <c r="C20" s="90"/>
      <c r="D20" s="90"/>
      <c r="E20" s="90"/>
      <c r="F20" s="90"/>
      <c r="G20" s="90"/>
      <c r="H20" s="90"/>
      <c r="I20" s="90"/>
      <c r="J20" s="131"/>
      <c r="K20" s="127"/>
      <c r="L20" s="128"/>
      <c r="N20" s="126">
        <f t="shared" si="0"/>
        <v>0</v>
      </c>
      <c r="O20" s="126">
        <f t="shared" si="1"/>
        <v>0</v>
      </c>
      <c r="P20" s="126">
        <f t="shared" si="2"/>
        <v>0</v>
      </c>
      <c r="Q20" s="126">
        <f t="shared" si="3"/>
        <v>0</v>
      </c>
      <c r="R20" s="126">
        <f t="shared" si="4"/>
        <v>0</v>
      </c>
      <c r="S20" s="135">
        <f t="shared" si="5"/>
        <v>0</v>
      </c>
    </row>
    <row r="21" ht="104.25" customHeight="1" spans="1:19">
      <c r="A21" s="91" t="s">
        <v>478</v>
      </c>
      <c r="B21" s="108" t="s">
        <v>479</v>
      </c>
      <c r="C21" s="93" t="s">
        <v>50</v>
      </c>
      <c r="D21" s="109">
        <v>30</v>
      </c>
      <c r="E21" s="110">
        <v>0</v>
      </c>
      <c r="F21" s="110">
        <v>0</v>
      </c>
      <c r="G21" s="110">
        <v>0</v>
      </c>
      <c r="H21" s="110">
        <v>0</v>
      </c>
      <c r="I21" s="110">
        <f>D21+E21+F21+G21+H21</f>
        <v>30</v>
      </c>
      <c r="J21" s="123">
        <f>Cotação!H6</f>
        <v>45</v>
      </c>
      <c r="K21" s="124">
        <f t="shared" si="6"/>
        <v>55.35</v>
      </c>
      <c r="L21" s="125">
        <f t="shared" si="7"/>
        <v>1660.5</v>
      </c>
      <c r="N21" s="126">
        <f t="shared" si="0"/>
        <v>1660.5</v>
      </c>
      <c r="O21" s="126">
        <f t="shared" si="1"/>
        <v>0</v>
      </c>
      <c r="P21" s="126">
        <f t="shared" si="2"/>
        <v>0</v>
      </c>
      <c r="Q21" s="126">
        <f t="shared" si="3"/>
        <v>0</v>
      </c>
      <c r="R21" s="126">
        <f t="shared" si="4"/>
        <v>0</v>
      </c>
      <c r="S21" s="135">
        <f t="shared" si="5"/>
        <v>1660.5</v>
      </c>
    </row>
    <row r="22" ht="82.5" customHeight="1" spans="1:19">
      <c r="A22" s="91" t="s">
        <v>480</v>
      </c>
      <c r="B22" s="108" t="s">
        <v>481</v>
      </c>
      <c r="C22" s="93" t="s">
        <v>50</v>
      </c>
      <c r="D22" s="109">
        <v>30</v>
      </c>
      <c r="E22" s="110">
        <v>0</v>
      </c>
      <c r="F22" s="110">
        <v>0</v>
      </c>
      <c r="G22" s="110">
        <v>0</v>
      </c>
      <c r="H22" s="110">
        <v>0</v>
      </c>
      <c r="I22" s="110">
        <f>D22+E22+F22+G22+H22</f>
        <v>30</v>
      </c>
      <c r="J22" s="123">
        <f>Cotação!H7</f>
        <v>60</v>
      </c>
      <c r="K22" s="124">
        <f t="shared" si="6"/>
        <v>73.81</v>
      </c>
      <c r="L22" s="125">
        <f t="shared" si="7"/>
        <v>2214.3</v>
      </c>
      <c r="N22" s="126">
        <f t="shared" si="0"/>
        <v>2214.3</v>
      </c>
      <c r="O22" s="126">
        <f t="shared" si="1"/>
        <v>0</v>
      </c>
      <c r="P22" s="126">
        <f t="shared" si="2"/>
        <v>0</v>
      </c>
      <c r="Q22" s="126">
        <f t="shared" si="3"/>
        <v>0</v>
      </c>
      <c r="R22" s="126">
        <f t="shared" si="4"/>
        <v>0</v>
      </c>
      <c r="S22" s="135">
        <f t="shared" si="5"/>
        <v>2214.3</v>
      </c>
    </row>
    <row r="23" ht="66.75" customHeight="1" spans="1:19">
      <c r="A23" s="91" t="s">
        <v>482</v>
      </c>
      <c r="B23" s="111" t="s">
        <v>483</v>
      </c>
      <c r="C23" s="93" t="s">
        <v>50</v>
      </c>
      <c r="D23" s="107">
        <v>30</v>
      </c>
      <c r="E23" s="104">
        <v>0</v>
      </c>
      <c r="F23" s="104">
        <v>0</v>
      </c>
      <c r="G23" s="104">
        <v>0</v>
      </c>
      <c r="H23" s="104">
        <v>0</v>
      </c>
      <c r="I23" s="110">
        <f>D23+E23+F23+G23+H23</f>
        <v>30</v>
      </c>
      <c r="J23" s="123">
        <f>Cotação!H8</f>
        <v>19.9</v>
      </c>
      <c r="K23" s="124">
        <f t="shared" si="6"/>
        <v>24.48</v>
      </c>
      <c r="L23" s="125">
        <f t="shared" si="7"/>
        <v>734.4</v>
      </c>
      <c r="N23" s="126">
        <f t="shared" si="0"/>
        <v>734.4</v>
      </c>
      <c r="O23" s="126">
        <f t="shared" si="1"/>
        <v>0</v>
      </c>
      <c r="P23" s="126">
        <f t="shared" si="2"/>
        <v>0</v>
      </c>
      <c r="Q23" s="126">
        <f t="shared" si="3"/>
        <v>0</v>
      </c>
      <c r="R23" s="126">
        <f t="shared" si="4"/>
        <v>0</v>
      </c>
      <c r="S23" s="135">
        <f t="shared" si="5"/>
        <v>734.4</v>
      </c>
    </row>
    <row r="24" ht="67.5" customHeight="1" spans="1:19">
      <c r="A24" s="91" t="s">
        <v>484</v>
      </c>
      <c r="B24" s="111" t="s">
        <v>485</v>
      </c>
      <c r="C24" s="93" t="s">
        <v>50</v>
      </c>
      <c r="D24" s="107">
        <v>30</v>
      </c>
      <c r="E24" s="104">
        <v>0</v>
      </c>
      <c r="F24" s="104">
        <v>0</v>
      </c>
      <c r="G24" s="104">
        <v>0</v>
      </c>
      <c r="H24" s="104">
        <v>0</v>
      </c>
      <c r="I24" s="110">
        <f>D24+E24+F24+G24+H24</f>
        <v>30</v>
      </c>
      <c r="J24" s="123">
        <f>Cotação!H9</f>
        <v>39.9</v>
      </c>
      <c r="K24" s="124">
        <f t="shared" si="6"/>
        <v>49.08</v>
      </c>
      <c r="L24" s="125">
        <f t="shared" si="7"/>
        <v>1472.4</v>
      </c>
      <c r="N24" s="126">
        <f t="shared" si="0"/>
        <v>1472.4</v>
      </c>
      <c r="O24" s="126">
        <f t="shared" si="1"/>
        <v>0</v>
      </c>
      <c r="P24" s="126">
        <f t="shared" si="2"/>
        <v>0</v>
      </c>
      <c r="Q24" s="126">
        <f t="shared" si="3"/>
        <v>0</v>
      </c>
      <c r="R24" s="126">
        <f t="shared" si="4"/>
        <v>0</v>
      </c>
      <c r="S24" s="135">
        <f t="shared" si="5"/>
        <v>1472.4</v>
      </c>
    </row>
    <row r="25" ht="39" customHeight="1" spans="1:19">
      <c r="A25" s="112" t="s">
        <v>486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32">
        <f>SUM(L7:L24)</f>
        <v>77375.6</v>
      </c>
      <c r="N25" s="133">
        <f>SUM(N8:N24)</f>
        <v>74066.4</v>
      </c>
      <c r="O25" s="133">
        <f t="shared" ref="O25:S25" si="8">SUM(O8:O24)</f>
        <v>0</v>
      </c>
      <c r="P25" s="133">
        <f t="shared" si="8"/>
        <v>0</v>
      </c>
      <c r="Q25" s="133">
        <f t="shared" si="8"/>
        <v>0</v>
      </c>
      <c r="R25" s="133">
        <f t="shared" si="8"/>
        <v>3309.2</v>
      </c>
      <c r="S25" s="133">
        <f t="shared" si="8"/>
        <v>77375.6</v>
      </c>
    </row>
  </sheetData>
  <mergeCells count="12">
    <mergeCell ref="A1:L1"/>
    <mergeCell ref="A2:L2"/>
    <mergeCell ref="A3:L3"/>
    <mergeCell ref="A4:I4"/>
    <mergeCell ref="K4:L4"/>
    <mergeCell ref="D5:I5"/>
    <mergeCell ref="A5:A6"/>
    <mergeCell ref="B5:B6"/>
    <mergeCell ref="C5:C6"/>
    <mergeCell ref="J5:J6"/>
    <mergeCell ref="K5:K6"/>
    <mergeCell ref="L5:L6"/>
  </mergeCells>
  <printOptions horizontalCentered="1"/>
  <pageMargins left="0.236220472440945" right="0.236220472440945" top="0.748031496062992" bottom="0.748031496062992" header="0.31496062992126" footer="0.31496062992126"/>
  <pageSetup paperSize="9" scale="39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view="pageBreakPreview" zoomScaleNormal="100" workbookViewId="0">
      <selection activeCell="J4" sqref="J4"/>
    </sheetView>
  </sheetViews>
  <sheetFormatPr defaultColWidth="9.14285714285714" defaultRowHeight="30.95" customHeight="1" outlineLevelCol="7"/>
  <cols>
    <col min="1" max="1" width="13.7142857142857" style="52" customWidth="1"/>
    <col min="2" max="2" width="31.1428571428571" style="52" customWidth="1"/>
    <col min="3" max="3" width="7.57142857142857" style="52" customWidth="1"/>
    <col min="4" max="4" width="33.1428571428571" style="52" customWidth="1"/>
    <col min="5" max="5" width="26.5714285714286" style="52" customWidth="1"/>
    <col min="6" max="7" width="12.8571428571429" style="52" customWidth="1"/>
    <col min="8" max="8" width="19.8571428571429" style="52" customWidth="1"/>
    <col min="9" max="16384" width="9.14285714285714" style="52"/>
  </cols>
  <sheetData>
    <row r="1" ht="36.95" customHeight="1" spans="1:8">
      <c r="A1" s="53" t="s">
        <v>487</v>
      </c>
      <c r="B1" s="54"/>
      <c r="C1" s="54"/>
      <c r="D1" s="54"/>
      <c r="E1" s="54"/>
      <c r="F1" s="54"/>
      <c r="G1" s="54"/>
      <c r="H1" s="55"/>
    </row>
    <row r="2" ht="29.1" customHeight="1" spans="1:8">
      <c r="A2" s="56"/>
      <c r="B2" s="57"/>
      <c r="C2" s="57"/>
      <c r="D2" s="57"/>
      <c r="E2" s="57"/>
      <c r="F2" s="57"/>
      <c r="G2" s="57"/>
      <c r="H2" s="58"/>
    </row>
    <row r="3" ht="18.75" spans="1:8">
      <c r="A3" s="59" t="s">
        <v>488</v>
      </c>
      <c r="B3" s="60"/>
      <c r="C3" s="60"/>
      <c r="D3" s="60"/>
      <c r="E3" s="60"/>
      <c r="F3" s="60"/>
      <c r="G3" s="60"/>
      <c r="H3" s="61"/>
    </row>
    <row r="4" s="35" customFormat="1" ht="68.1" customHeight="1" spans="1:8">
      <c r="A4" s="41" t="s">
        <v>46</v>
      </c>
      <c r="B4" s="42"/>
      <c r="C4" s="42"/>
      <c r="D4" s="42"/>
      <c r="E4" s="42"/>
      <c r="F4" s="42"/>
      <c r="G4" s="42"/>
      <c r="H4" s="49"/>
    </row>
    <row r="5" ht="41.25" customHeight="1" spans="1:8">
      <c r="A5" s="62" t="s">
        <v>489</v>
      </c>
      <c r="B5" s="63" t="s">
        <v>6</v>
      </c>
      <c r="C5" s="63" t="s">
        <v>490</v>
      </c>
      <c r="D5" s="63" t="s">
        <v>491</v>
      </c>
      <c r="E5" s="63" t="s">
        <v>492</v>
      </c>
      <c r="F5" s="64" t="s">
        <v>493</v>
      </c>
      <c r="G5" s="64" t="s">
        <v>494</v>
      </c>
      <c r="H5" s="65" t="s">
        <v>495</v>
      </c>
    </row>
    <row r="6" ht="132.95" customHeight="1" spans="1:8">
      <c r="A6" s="66" t="s">
        <v>496</v>
      </c>
      <c r="B6" s="67" t="s">
        <v>497</v>
      </c>
      <c r="C6" s="68" t="s">
        <v>490</v>
      </c>
      <c r="D6" s="69" t="s">
        <v>498</v>
      </c>
      <c r="E6" s="69" t="s">
        <v>499</v>
      </c>
      <c r="F6" s="70">
        <v>45</v>
      </c>
      <c r="G6" s="71">
        <v>60</v>
      </c>
      <c r="H6" s="72">
        <f>SMALL(F6:G6,1)</f>
        <v>45</v>
      </c>
    </row>
    <row r="7" ht="126.95" customHeight="1" spans="1:8">
      <c r="A7" s="66" t="s">
        <v>500</v>
      </c>
      <c r="B7" s="67" t="s">
        <v>501</v>
      </c>
      <c r="C7" s="68" t="s">
        <v>490</v>
      </c>
      <c r="D7" s="69" t="s">
        <v>498</v>
      </c>
      <c r="E7" s="69" t="s">
        <v>499</v>
      </c>
      <c r="F7" s="70">
        <v>60</v>
      </c>
      <c r="G7" s="71">
        <v>62.9</v>
      </c>
      <c r="H7" s="72">
        <f>SMALL(F7:G7,1)</f>
        <v>60</v>
      </c>
    </row>
    <row r="8" ht="123.95" customHeight="1" spans="1:8">
      <c r="A8" s="66" t="s">
        <v>502</v>
      </c>
      <c r="B8" s="67" t="s">
        <v>503</v>
      </c>
      <c r="C8" s="68" t="s">
        <v>490</v>
      </c>
      <c r="D8" s="69" t="s">
        <v>498</v>
      </c>
      <c r="E8" s="69" t="s">
        <v>499</v>
      </c>
      <c r="F8" s="70">
        <v>25</v>
      </c>
      <c r="G8" s="71">
        <v>19.9</v>
      </c>
      <c r="H8" s="72">
        <f>SMALL(F8:G8,1)</f>
        <v>19.9</v>
      </c>
    </row>
    <row r="9" ht="128.1" customHeight="1" spans="1:8">
      <c r="A9" s="73" t="s">
        <v>504</v>
      </c>
      <c r="B9" s="74" t="s">
        <v>485</v>
      </c>
      <c r="C9" s="75" t="s">
        <v>490</v>
      </c>
      <c r="D9" s="76" t="s">
        <v>498</v>
      </c>
      <c r="E9" s="76" t="s">
        <v>499</v>
      </c>
      <c r="F9" s="77">
        <v>45</v>
      </c>
      <c r="G9" s="78">
        <v>39.9</v>
      </c>
      <c r="H9" s="79">
        <f>SMALL(F9:G9,1)</f>
        <v>39.9</v>
      </c>
    </row>
    <row r="14" customHeight="1" spans="8:8">
      <c r="H14" s="52" t="s">
        <v>505</v>
      </c>
    </row>
  </sheetData>
  <mergeCells count="3">
    <mergeCell ref="A3:H3"/>
    <mergeCell ref="A4:H4"/>
    <mergeCell ref="A1:H2"/>
  </mergeCells>
  <printOptions horizontalCentered="1"/>
  <pageMargins left="0.251388888888889" right="0.251388888888889" top="0.751388888888889" bottom="0.751388888888889" header="0.298611111111111" footer="0.298611111111111"/>
  <pageSetup paperSize="9" scale="70" fitToWidth="0" orientation="portrait" horizontalDpi="600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view="pageBreakPreview" zoomScaleNormal="100" workbookViewId="0">
      <selection activeCell="L22" sqref="A1:L22"/>
    </sheetView>
  </sheetViews>
  <sheetFormatPr defaultColWidth="9.14285714285714" defaultRowHeight="18.75"/>
  <cols>
    <col min="1" max="6" width="9.14285714285714" style="36"/>
    <col min="7" max="7" width="12.1428571428571" style="36" customWidth="1"/>
    <col min="8" max="8" width="9.14285714285714" style="36"/>
    <col min="9" max="9" width="9.14285714285714" style="36" customWidth="1"/>
    <col min="10" max="10" width="9.14285714285714" style="36" hidden="1" customWidth="1"/>
    <col min="11" max="16384" width="9.14285714285714" style="36"/>
  </cols>
  <sheetData>
    <row r="1" ht="66" customHeight="1" spans="1:1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7"/>
    </row>
    <row r="2" ht="39" customHeight="1" spans="1:12">
      <c r="A2" s="39" t="s">
        <v>506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8"/>
    </row>
    <row r="3" s="35" customFormat="1" ht="107.1" customHeight="1" spans="1:12">
      <c r="A3" s="41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9"/>
    </row>
    <row r="4" ht="30" customHeight="1" spans="1:1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0"/>
    </row>
    <row r="5" ht="30" customHeight="1" spans="1:1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0"/>
    </row>
    <row r="6" ht="30" customHeight="1" spans="1:1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0"/>
    </row>
    <row r="7" ht="30" customHeight="1" spans="1:1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0"/>
    </row>
    <row r="8" ht="30" customHeight="1" spans="1:1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0"/>
    </row>
    <row r="9" ht="30" customHeight="1" spans="1:1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50"/>
    </row>
    <row r="10" ht="30" customHeight="1" spans="1:1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50"/>
    </row>
    <row r="11" ht="30" customHeight="1" spans="1:1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50"/>
    </row>
    <row r="12" ht="30" customHeight="1" spans="1:1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50"/>
    </row>
    <row r="13" ht="30" customHeight="1" spans="1:1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50"/>
    </row>
    <row r="14" ht="30" customHeight="1" spans="1:1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50"/>
    </row>
    <row r="15" ht="30" customHeight="1" spans="1:1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50"/>
    </row>
    <row r="16" ht="30" customHeight="1" spans="1:12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50"/>
    </row>
    <row r="17" ht="30" customHeight="1" spans="1:1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50"/>
    </row>
    <row r="18" ht="30" customHeight="1" spans="1:1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50"/>
    </row>
    <row r="19" ht="30" customHeight="1" spans="1:1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50"/>
    </row>
    <row r="20" ht="30" customHeight="1" spans="1:1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50"/>
    </row>
    <row r="21" ht="30" customHeight="1" spans="1: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50"/>
    </row>
    <row r="22" ht="30" customHeight="1" spans="1: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51"/>
    </row>
  </sheetData>
  <mergeCells count="3">
    <mergeCell ref="A1:L1"/>
    <mergeCell ref="A2:L2"/>
    <mergeCell ref="A3:L3"/>
  </mergeCells>
  <printOptions horizontalCentered="1"/>
  <pageMargins left="0" right="0" top="0" bottom="0" header="0" footer="0"/>
  <pageSetup paperSize="9" orientation="portrait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view="pageBreakPreview" zoomScale="60" zoomScaleNormal="100" workbookViewId="0">
      <selection activeCell="U8" sqref="U8"/>
    </sheetView>
  </sheetViews>
  <sheetFormatPr defaultColWidth="9" defaultRowHeight="12.75" outlineLevelCol="3"/>
  <cols>
    <col min="1" max="1" width="42.4285714285714" style="1" customWidth="1"/>
    <col min="2" max="2" width="16.2857142857143" style="1" customWidth="1"/>
    <col min="3" max="3" width="57.4285714285714" style="1" customWidth="1"/>
    <col min="4" max="4" width="18.1428571428571" style="1" customWidth="1"/>
    <col min="5" max="16384" width="9" style="1"/>
  </cols>
  <sheetData>
    <row r="1" ht="99.95" customHeight="1" spans="1:4">
      <c r="A1" s="2" t="s">
        <v>0</v>
      </c>
      <c r="B1" s="3"/>
      <c r="C1" s="3"/>
      <c r="D1" s="4"/>
    </row>
    <row r="2" ht="29.1" customHeight="1" spans="1:4">
      <c r="A2" s="5" t="s">
        <v>507</v>
      </c>
      <c r="B2" s="6"/>
      <c r="C2" s="6"/>
      <c r="D2" s="7"/>
    </row>
    <row r="3" ht="30" customHeight="1" spans="1:4">
      <c r="A3" s="8" t="s">
        <v>508</v>
      </c>
      <c r="B3" s="8"/>
      <c r="C3" s="8"/>
      <c r="D3" s="8"/>
    </row>
    <row r="4" ht="135" customHeight="1" spans="1:4">
      <c r="A4" s="9" t="s">
        <v>509</v>
      </c>
      <c r="B4" s="10" t="str">
        <f>RESUMO!B4</f>
        <v>REGISTRO DE PREÇOS PARA A AQUISIÇÃO DE MATERIAIS DE CONSTRUÇÃO, PINTURA, ELETRICA, HIDRÁULICA, JARDINAGEM, EQUIPAMENTOS, ACESSÓRIOS E EPI’S PARA AS SECRETARIAS  DE INFRAESTRUTURA E SERVIÇOS PUBLICOS, SECRETARIA DE SAUDE, SECRETARIA DE DEFESA CIVIL, SECRETARIA DE DESENVOLVIMENTO ECONOMICO E SECRETARIA DE ESPORTE DESTE MUNICÍPIO DE CAMARAGIBE / PE, COM ENTREGA DE FORMA PARCELADA.</v>
      </c>
      <c r="C4" s="11"/>
      <c r="D4" s="12"/>
    </row>
    <row r="5" ht="36.95" customHeight="1" spans="1:4">
      <c r="A5" s="13" t="s">
        <v>510</v>
      </c>
      <c r="B5" s="13"/>
      <c r="C5" s="13"/>
      <c r="D5" s="13"/>
    </row>
    <row r="6" ht="43.5" customHeight="1" spans="1:4">
      <c r="A6" s="14" t="s">
        <v>511</v>
      </c>
      <c r="B6" s="14"/>
      <c r="C6" s="15" t="s">
        <v>512</v>
      </c>
      <c r="D6" s="15"/>
    </row>
    <row r="7" ht="38.1" customHeight="1" spans="1:4">
      <c r="A7" s="15" t="s">
        <v>513</v>
      </c>
      <c r="B7" s="16" t="s">
        <v>514</v>
      </c>
      <c r="C7" s="17">
        <v>0.015</v>
      </c>
      <c r="D7" s="17"/>
    </row>
    <row r="8" ht="38.1" customHeight="1" spans="1:4">
      <c r="A8" s="15" t="s">
        <v>515</v>
      </c>
      <c r="B8" s="16" t="s">
        <v>516</v>
      </c>
      <c r="C8" s="17">
        <v>0.0086</v>
      </c>
      <c r="D8" s="17"/>
    </row>
    <row r="9" ht="38.1" customHeight="1" spans="1:4">
      <c r="A9" s="15" t="s">
        <v>517</v>
      </c>
      <c r="B9" s="16" t="s">
        <v>518</v>
      </c>
      <c r="C9" s="17">
        <v>0.0085</v>
      </c>
      <c r="D9" s="17"/>
    </row>
    <row r="10" ht="38.1" customHeight="1" spans="1:4">
      <c r="A10" s="15" t="s">
        <v>519</v>
      </c>
      <c r="B10" s="16" t="s">
        <v>520</v>
      </c>
      <c r="C10" s="18"/>
      <c r="D10" s="17"/>
    </row>
    <row r="11" ht="38.1" customHeight="1" spans="1:4">
      <c r="A11" s="15" t="s">
        <v>521</v>
      </c>
      <c r="B11" s="16" t="s">
        <v>522</v>
      </c>
      <c r="C11" s="17">
        <v>0.035</v>
      </c>
      <c r="D11" s="17"/>
    </row>
    <row r="12" ht="38.1" customHeight="1" spans="1:4">
      <c r="A12" s="15" t="s">
        <v>523</v>
      </c>
      <c r="B12" s="16" t="s">
        <v>524</v>
      </c>
      <c r="C12" s="17">
        <v>0.0865</v>
      </c>
      <c r="D12" s="17"/>
    </row>
    <row r="13" ht="71.25" customHeight="1" spans="1:4">
      <c r="A13" s="19" t="s">
        <v>525</v>
      </c>
      <c r="B13" s="16"/>
      <c r="C13" s="17">
        <v>0.045</v>
      </c>
      <c r="D13" s="17"/>
    </row>
    <row r="14" ht="43.5" customHeight="1" spans="1:4">
      <c r="A14" s="20" t="s">
        <v>526</v>
      </c>
      <c r="B14" s="21"/>
      <c r="C14" s="22">
        <f>((((1+(C7+C8))*(1+C9)*(1+C11))/(1-(C12+C13)))-1)*100</f>
        <v>23.0202787564767</v>
      </c>
      <c r="D14" s="22"/>
    </row>
    <row r="15" ht="45" customHeight="1" spans="1:4">
      <c r="A15" s="23" t="s">
        <v>527</v>
      </c>
      <c r="B15" s="24"/>
      <c r="C15" s="24"/>
      <c r="D15" s="25"/>
    </row>
    <row r="16" ht="15.75" spans="1:4">
      <c r="A16" s="26"/>
      <c r="B16" s="27"/>
      <c r="C16" s="27"/>
      <c r="D16" s="28"/>
    </row>
    <row r="17" ht="15.75" spans="1:4">
      <c r="A17" s="26"/>
      <c r="B17" s="27"/>
      <c r="C17" s="27"/>
      <c r="D17" s="28"/>
    </row>
    <row r="18" ht="14.25" customHeight="1" spans="1:4">
      <c r="A18" s="29"/>
      <c r="B18" s="30"/>
      <c r="C18" s="31"/>
      <c r="D18" s="32"/>
    </row>
    <row r="19" ht="15.75" spans="2:2">
      <c r="B19" s="33"/>
    </row>
    <row r="20" ht="15.75" spans="2:2">
      <c r="B20" s="34"/>
    </row>
    <row r="21" ht="15.75" spans="2:2">
      <c r="B21" s="33"/>
    </row>
    <row r="22" ht="15.75" spans="2:2">
      <c r="B22" s="33"/>
    </row>
    <row r="23" ht="15.75" spans="2:2">
      <c r="B23" s="34"/>
    </row>
  </sheetData>
  <mergeCells count="17">
    <mergeCell ref="A1:D1"/>
    <mergeCell ref="A2:D2"/>
    <mergeCell ref="A3:D3"/>
    <mergeCell ref="B4:D4"/>
    <mergeCell ref="A5:D5"/>
    <mergeCell ref="A6:B6"/>
    <mergeCell ref="C6:D6"/>
    <mergeCell ref="C7:D7"/>
    <mergeCell ref="C8:D8"/>
    <mergeCell ref="C11:D11"/>
    <mergeCell ref="C12:D12"/>
    <mergeCell ref="C13:D13"/>
    <mergeCell ref="A14:B14"/>
    <mergeCell ref="C14:D14"/>
    <mergeCell ref="A15:D15"/>
    <mergeCell ref="B12:B13"/>
    <mergeCell ref="C9:D10"/>
  </mergeCells>
  <pageMargins left="0.511811024" right="0.511811024" top="0.787401575" bottom="0.787401575" header="0.31496062" footer="0.31496062"/>
  <pageSetup paperSize="9" scale="76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9"/>
  <sheetViews>
    <sheetView view="pageBreakPreview" zoomScale="80" zoomScaleNormal="100" workbookViewId="0">
      <selection activeCell="A2" sqref="A2:L2"/>
    </sheetView>
  </sheetViews>
  <sheetFormatPr defaultColWidth="16.4285714285714" defaultRowHeight="18.95" customHeight="1"/>
  <cols>
    <col min="1" max="1" width="8.14285714285714" style="230" customWidth="1"/>
    <col min="2" max="2" width="57.7142857142857" style="230" customWidth="1"/>
    <col min="3" max="3" width="10" style="253" customWidth="1"/>
    <col min="4" max="4" width="21.2857142857143" style="253" customWidth="1"/>
    <col min="5" max="5" width="9.85714285714286" style="253" customWidth="1"/>
    <col min="6" max="6" width="14.4285714285714" style="253" customWidth="1"/>
    <col min="7" max="7" width="9.57142857142857" style="253" customWidth="1"/>
    <col min="8" max="8" width="12.8571428571429" style="253" customWidth="1"/>
    <col min="9" max="9" width="11.4285714285714" style="253" customWidth="1"/>
    <col min="10" max="10" width="19.8571428571429" style="253" customWidth="1"/>
    <col min="11" max="11" width="15.4285714285714" style="253" customWidth="1"/>
    <col min="12" max="12" width="22.7142857142857" style="254" customWidth="1"/>
    <col min="13" max="13" width="16.8571428571429" style="230" customWidth="1"/>
    <col min="14" max="14" width="23.1428571428571" style="230" customWidth="1"/>
    <col min="15" max="15" width="28.4285714285714" style="230" customWidth="1"/>
    <col min="16" max="16" width="21.2857142857143" style="230" customWidth="1"/>
    <col min="17" max="17" width="24.7142857142857" style="230" customWidth="1"/>
    <col min="18" max="18" width="27.4285714285714" style="230" customWidth="1"/>
    <col min="19" max="19" width="26.8571428571429" style="230" customWidth="1"/>
    <col min="20" max="16384" width="16.4285714285714" style="230"/>
  </cols>
  <sheetData>
    <row r="1" ht="69.95" customHeight="1" spans="1:12">
      <c r="A1" s="255" t="s">
        <v>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62"/>
    </row>
    <row r="2" ht="24.95" customHeight="1" spans="1:12">
      <c r="A2" s="257" t="s">
        <v>45</v>
      </c>
      <c r="B2" s="257"/>
      <c r="C2" s="257"/>
      <c r="D2" s="257"/>
      <c r="E2" s="257"/>
      <c r="F2" s="257"/>
      <c r="G2" s="257"/>
      <c r="H2" s="257"/>
      <c r="I2" s="257"/>
      <c r="J2" s="257"/>
      <c r="K2" s="263"/>
      <c r="L2" s="264"/>
    </row>
    <row r="3" ht="71.1" customHeight="1" spans="1:12">
      <c r="A3" s="187" t="s">
        <v>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265"/>
    </row>
    <row r="4" ht="27.75" customHeight="1" spans="1:12">
      <c r="A4" s="147" t="s">
        <v>47</v>
      </c>
      <c r="B4" s="148"/>
      <c r="C4" s="148"/>
      <c r="D4" s="148"/>
      <c r="E4" s="148"/>
      <c r="F4" s="148"/>
      <c r="G4" s="148"/>
      <c r="H4" s="148"/>
      <c r="I4" s="167"/>
      <c r="J4" s="88" t="s">
        <v>48</v>
      </c>
      <c r="K4" s="266">
        <v>0.2302</v>
      </c>
      <c r="L4" s="118"/>
    </row>
    <row r="5" ht="23.25" customHeight="1" spans="1:12">
      <c r="A5" s="171" t="s">
        <v>49</v>
      </c>
      <c r="B5" s="171" t="s">
        <v>6</v>
      </c>
      <c r="C5" s="171" t="s">
        <v>50</v>
      </c>
      <c r="D5" s="171" t="s">
        <v>51</v>
      </c>
      <c r="E5" s="171"/>
      <c r="F5" s="171"/>
      <c r="G5" s="171"/>
      <c r="H5" s="171"/>
      <c r="I5" s="171"/>
      <c r="J5" s="168" t="s">
        <v>52</v>
      </c>
      <c r="K5" s="169" t="s">
        <v>53</v>
      </c>
      <c r="L5" s="267" t="s">
        <v>7</v>
      </c>
    </row>
    <row r="6" ht="32.25" spans="1:19">
      <c r="A6" s="88"/>
      <c r="B6" s="88"/>
      <c r="C6" s="88"/>
      <c r="D6" s="88" t="s">
        <v>54</v>
      </c>
      <c r="E6" s="88" t="s">
        <v>55</v>
      </c>
      <c r="F6" s="88" t="s">
        <v>56</v>
      </c>
      <c r="G6" s="88" t="s">
        <v>57</v>
      </c>
      <c r="H6" s="88" t="s">
        <v>58</v>
      </c>
      <c r="I6" s="88" t="s">
        <v>59</v>
      </c>
      <c r="J6" s="171"/>
      <c r="K6" s="171"/>
      <c r="L6" s="268"/>
      <c r="N6" s="121" t="s">
        <v>54</v>
      </c>
      <c r="O6" s="122" t="s">
        <v>55</v>
      </c>
      <c r="P6" s="122" t="s">
        <v>56</v>
      </c>
      <c r="Q6" s="122" t="s">
        <v>57</v>
      </c>
      <c r="R6" s="122" t="s">
        <v>58</v>
      </c>
      <c r="S6" s="134" t="s">
        <v>7</v>
      </c>
    </row>
    <row r="7" ht="40.5" customHeight="1" spans="1:19">
      <c r="A7" s="91">
        <v>1</v>
      </c>
      <c r="B7" s="238" t="s">
        <v>60</v>
      </c>
      <c r="C7" s="91" t="s">
        <v>61</v>
      </c>
      <c r="D7" s="91">
        <v>30</v>
      </c>
      <c r="E7" s="159">
        <v>0</v>
      </c>
      <c r="F7" s="159">
        <v>0</v>
      </c>
      <c r="G7" s="159">
        <v>0</v>
      </c>
      <c r="H7" s="159">
        <v>0</v>
      </c>
      <c r="I7" s="91">
        <f>D7+E7+F7+G7+H7</f>
        <v>30</v>
      </c>
      <c r="J7" s="123">
        <v>46.9</v>
      </c>
      <c r="K7" s="124">
        <f>TRUNC(J7+J7*$K$4,2)</f>
        <v>57.69</v>
      </c>
      <c r="L7" s="269">
        <f>I7*K7</f>
        <v>1730.7</v>
      </c>
      <c r="M7" s="270"/>
      <c r="N7" s="126">
        <f>K7*D7</f>
        <v>1730.7</v>
      </c>
      <c r="O7" s="126">
        <f>K7*E7</f>
        <v>0</v>
      </c>
      <c r="P7" s="126">
        <f>K7*F7</f>
        <v>0</v>
      </c>
      <c r="Q7" s="126">
        <f>K7*G7</f>
        <v>0</v>
      </c>
      <c r="R7" s="126">
        <f>K7*H7</f>
        <v>0</v>
      </c>
      <c r="S7" s="135">
        <f>SUM(N7:R7)</f>
        <v>1730.7</v>
      </c>
    </row>
    <row r="8" s="250" customFormat="1" ht="31.5" spans="1:19">
      <c r="A8" s="91">
        <v>2</v>
      </c>
      <c r="B8" s="238" t="s">
        <v>62</v>
      </c>
      <c r="C8" s="91" t="s">
        <v>63</v>
      </c>
      <c r="D8" s="91">
        <v>1100</v>
      </c>
      <c r="E8" s="283">
        <v>0</v>
      </c>
      <c r="F8" s="159">
        <v>0</v>
      </c>
      <c r="G8" s="159">
        <v>0</v>
      </c>
      <c r="H8" s="159">
        <v>0</v>
      </c>
      <c r="I8" s="91">
        <f t="shared" ref="I8:I39" si="0">D8+E8+F8+G8+H8</f>
        <v>1100</v>
      </c>
      <c r="J8" s="123">
        <v>15.5</v>
      </c>
      <c r="K8" s="124">
        <f t="shared" ref="K8:K71" si="1">TRUNC(J8+J8*$K$4,2)</f>
        <v>19.06</v>
      </c>
      <c r="L8" s="269">
        <f t="shared" ref="L8:L71" si="2">I8*K8</f>
        <v>20966</v>
      </c>
      <c r="M8" s="271"/>
      <c r="N8" s="123">
        <f t="shared" ref="N8:N71" si="3">K8*D8</f>
        <v>20966</v>
      </c>
      <c r="O8" s="123">
        <f t="shared" ref="O8:O71" si="4">K8*E8</f>
        <v>0</v>
      </c>
      <c r="P8" s="123">
        <f t="shared" ref="P8:P71" si="5">K8*F8</f>
        <v>0</v>
      </c>
      <c r="Q8" s="123">
        <f t="shared" ref="Q8:Q71" si="6">K8*G8</f>
        <v>0</v>
      </c>
      <c r="R8" s="123">
        <f t="shared" ref="R8:R71" si="7">K8*H8</f>
        <v>0</v>
      </c>
      <c r="S8" s="272">
        <f t="shared" ref="S8:S71" si="8">SUM(N8:R8)</f>
        <v>20966</v>
      </c>
    </row>
    <row r="9" s="250" customFormat="1" ht="15.75" spans="1:19">
      <c r="A9" s="91">
        <v>3</v>
      </c>
      <c r="B9" s="258" t="s">
        <v>64</v>
      </c>
      <c r="C9" s="152" t="s">
        <v>63</v>
      </c>
      <c r="D9" s="159">
        <v>0</v>
      </c>
      <c r="E9" s="159">
        <v>0</v>
      </c>
      <c r="F9" s="159">
        <v>1000</v>
      </c>
      <c r="G9" s="159">
        <v>0</v>
      </c>
      <c r="H9" s="159">
        <v>0</v>
      </c>
      <c r="I9" s="91">
        <f t="shared" si="0"/>
        <v>1000</v>
      </c>
      <c r="J9" s="123">
        <v>18</v>
      </c>
      <c r="K9" s="124">
        <f t="shared" si="1"/>
        <v>22.14</v>
      </c>
      <c r="L9" s="269">
        <f t="shared" si="2"/>
        <v>22140</v>
      </c>
      <c r="M9" s="271"/>
      <c r="N9" s="123">
        <f t="shared" si="3"/>
        <v>0</v>
      </c>
      <c r="O9" s="123">
        <f t="shared" si="4"/>
        <v>0</v>
      </c>
      <c r="P9" s="123">
        <f t="shared" si="5"/>
        <v>22140</v>
      </c>
      <c r="Q9" s="123">
        <f t="shared" si="6"/>
        <v>0</v>
      </c>
      <c r="R9" s="123">
        <f t="shared" si="7"/>
        <v>0</v>
      </c>
      <c r="S9" s="272">
        <f t="shared" si="8"/>
        <v>22140</v>
      </c>
    </row>
    <row r="10" s="250" customFormat="1" ht="25.5" customHeight="1" spans="1:19">
      <c r="A10" s="91">
        <v>4</v>
      </c>
      <c r="B10" s="238" t="s">
        <v>65</v>
      </c>
      <c r="C10" s="259" t="s">
        <v>66</v>
      </c>
      <c r="D10" s="91">
        <v>300</v>
      </c>
      <c r="E10" s="91">
        <v>150</v>
      </c>
      <c r="F10" s="91">
        <v>100</v>
      </c>
      <c r="G10" s="91">
        <v>100</v>
      </c>
      <c r="H10" s="159">
        <v>0</v>
      </c>
      <c r="I10" s="91">
        <f t="shared" si="0"/>
        <v>650</v>
      </c>
      <c r="J10" s="123">
        <v>52.85</v>
      </c>
      <c r="K10" s="124">
        <f t="shared" si="1"/>
        <v>65.01</v>
      </c>
      <c r="L10" s="269">
        <f t="shared" si="2"/>
        <v>42256.5</v>
      </c>
      <c r="M10" s="271"/>
      <c r="N10" s="123">
        <f t="shared" si="3"/>
        <v>19503</v>
      </c>
      <c r="O10" s="123">
        <f t="shared" si="4"/>
        <v>9751.5</v>
      </c>
      <c r="P10" s="123">
        <f t="shared" si="5"/>
        <v>6501</v>
      </c>
      <c r="Q10" s="123">
        <f t="shared" si="6"/>
        <v>6501</v>
      </c>
      <c r="R10" s="123">
        <f t="shared" si="7"/>
        <v>0</v>
      </c>
      <c r="S10" s="272">
        <f t="shared" si="8"/>
        <v>42256.5</v>
      </c>
    </row>
    <row r="11" s="250" customFormat="1" ht="41.25" customHeight="1" spans="1:19">
      <c r="A11" s="91">
        <v>5</v>
      </c>
      <c r="B11" s="258" t="s">
        <v>67</v>
      </c>
      <c r="C11" s="259" t="s">
        <v>66</v>
      </c>
      <c r="D11" s="152">
        <v>600</v>
      </c>
      <c r="E11" s="152">
        <v>0</v>
      </c>
      <c r="F11" s="152">
        <v>500</v>
      </c>
      <c r="G11" s="152">
        <v>0</v>
      </c>
      <c r="H11" s="159">
        <v>0</v>
      </c>
      <c r="I11" s="91">
        <f t="shared" si="0"/>
        <v>1100</v>
      </c>
      <c r="J11" s="123">
        <v>60</v>
      </c>
      <c r="K11" s="124">
        <f t="shared" si="1"/>
        <v>73.81</v>
      </c>
      <c r="L11" s="269">
        <f t="shared" si="2"/>
        <v>81191</v>
      </c>
      <c r="M11" s="271"/>
      <c r="N11" s="123">
        <f t="shared" si="3"/>
        <v>44286</v>
      </c>
      <c r="O11" s="123">
        <f t="shared" si="4"/>
        <v>0</v>
      </c>
      <c r="P11" s="123">
        <f t="shared" si="5"/>
        <v>36905</v>
      </c>
      <c r="Q11" s="123">
        <f t="shared" si="6"/>
        <v>0</v>
      </c>
      <c r="R11" s="123">
        <f t="shared" si="7"/>
        <v>0</v>
      </c>
      <c r="S11" s="272">
        <f t="shared" si="8"/>
        <v>81191</v>
      </c>
    </row>
    <row r="12" s="250" customFormat="1" ht="32.25" customHeight="1" spans="1:19">
      <c r="A12" s="91">
        <v>6</v>
      </c>
      <c r="B12" s="238" t="s">
        <v>68</v>
      </c>
      <c r="C12" s="260" t="s">
        <v>66</v>
      </c>
      <c r="D12" s="91">
        <v>200</v>
      </c>
      <c r="E12" s="91">
        <v>150</v>
      </c>
      <c r="F12" s="91"/>
      <c r="G12" s="91">
        <v>100</v>
      </c>
      <c r="H12" s="159">
        <v>0</v>
      </c>
      <c r="I12" s="91">
        <f t="shared" si="0"/>
        <v>450</v>
      </c>
      <c r="J12" s="123">
        <v>59.97</v>
      </c>
      <c r="K12" s="124">
        <f t="shared" si="1"/>
        <v>73.77</v>
      </c>
      <c r="L12" s="269">
        <f t="shared" si="2"/>
        <v>33196.5</v>
      </c>
      <c r="M12" s="271"/>
      <c r="N12" s="123">
        <f t="shared" si="3"/>
        <v>14754</v>
      </c>
      <c r="O12" s="123">
        <f t="shared" si="4"/>
        <v>11065.5</v>
      </c>
      <c r="P12" s="123">
        <f t="shared" si="5"/>
        <v>0</v>
      </c>
      <c r="Q12" s="123">
        <f t="shared" si="6"/>
        <v>7377</v>
      </c>
      <c r="R12" s="123">
        <f t="shared" si="7"/>
        <v>0</v>
      </c>
      <c r="S12" s="272">
        <f t="shared" si="8"/>
        <v>33196.5</v>
      </c>
    </row>
    <row r="13" s="250" customFormat="1" ht="86.25" customHeight="1" spans="1:19">
      <c r="A13" s="91">
        <v>7</v>
      </c>
      <c r="B13" s="238" t="s">
        <v>69</v>
      </c>
      <c r="C13" s="91" t="s">
        <v>61</v>
      </c>
      <c r="D13" s="91">
        <v>300</v>
      </c>
      <c r="E13" s="91">
        <v>100</v>
      </c>
      <c r="F13" s="159">
        <v>0</v>
      </c>
      <c r="G13" s="91">
        <v>80</v>
      </c>
      <c r="H13" s="159">
        <v>0</v>
      </c>
      <c r="I13" s="91">
        <f t="shared" si="0"/>
        <v>480</v>
      </c>
      <c r="J13" s="123">
        <v>16.5</v>
      </c>
      <c r="K13" s="124">
        <f t="shared" si="1"/>
        <v>20.29</v>
      </c>
      <c r="L13" s="269">
        <f t="shared" si="2"/>
        <v>9739.2</v>
      </c>
      <c r="M13" s="271"/>
      <c r="N13" s="123">
        <f t="shared" si="3"/>
        <v>6087</v>
      </c>
      <c r="O13" s="123">
        <f t="shared" si="4"/>
        <v>2029</v>
      </c>
      <c r="P13" s="123">
        <f t="shared" si="5"/>
        <v>0</v>
      </c>
      <c r="Q13" s="123">
        <f t="shared" si="6"/>
        <v>1623.2</v>
      </c>
      <c r="R13" s="123">
        <f t="shared" si="7"/>
        <v>0</v>
      </c>
      <c r="S13" s="272">
        <f t="shared" si="8"/>
        <v>9739.2</v>
      </c>
    </row>
    <row r="14" s="250" customFormat="1" ht="63" spans="1:19">
      <c r="A14" s="91">
        <v>8</v>
      </c>
      <c r="B14" s="238" t="s">
        <v>70</v>
      </c>
      <c r="C14" s="91" t="s">
        <v>61</v>
      </c>
      <c r="D14" s="91">
        <v>300</v>
      </c>
      <c r="E14" s="91">
        <v>100</v>
      </c>
      <c r="F14" s="159">
        <v>0</v>
      </c>
      <c r="G14" s="91">
        <v>80</v>
      </c>
      <c r="H14" s="159">
        <v>0</v>
      </c>
      <c r="I14" s="91">
        <f t="shared" si="0"/>
        <v>480</v>
      </c>
      <c r="J14" s="123">
        <v>22.04</v>
      </c>
      <c r="K14" s="124">
        <f t="shared" si="1"/>
        <v>27.11</v>
      </c>
      <c r="L14" s="269">
        <f t="shared" si="2"/>
        <v>13012.8</v>
      </c>
      <c r="M14" s="271"/>
      <c r="N14" s="123">
        <f t="shared" si="3"/>
        <v>8133</v>
      </c>
      <c r="O14" s="123">
        <f t="shared" si="4"/>
        <v>2711</v>
      </c>
      <c r="P14" s="123">
        <f t="shared" si="5"/>
        <v>0</v>
      </c>
      <c r="Q14" s="123">
        <f t="shared" si="6"/>
        <v>2168.8</v>
      </c>
      <c r="R14" s="123">
        <f t="shared" si="7"/>
        <v>0</v>
      </c>
      <c r="S14" s="272">
        <f t="shared" si="8"/>
        <v>13012.8</v>
      </c>
    </row>
    <row r="15" s="251" customFormat="1" ht="30" customHeight="1" spans="1:19">
      <c r="A15" s="152">
        <v>9</v>
      </c>
      <c r="B15" s="238" t="s">
        <v>71</v>
      </c>
      <c r="C15" s="152" t="s">
        <v>61</v>
      </c>
      <c r="D15" s="152">
        <v>50</v>
      </c>
      <c r="E15" s="159">
        <v>0</v>
      </c>
      <c r="F15" s="159">
        <v>0</v>
      </c>
      <c r="G15" s="159">
        <v>0</v>
      </c>
      <c r="H15" s="159">
        <v>0</v>
      </c>
      <c r="I15" s="152">
        <f t="shared" si="0"/>
        <v>50</v>
      </c>
      <c r="J15" s="123">
        <v>122.57</v>
      </c>
      <c r="K15" s="124">
        <f t="shared" si="1"/>
        <v>150.78</v>
      </c>
      <c r="L15" s="269">
        <f t="shared" si="2"/>
        <v>7539</v>
      </c>
      <c r="M15" s="271"/>
      <c r="N15" s="123">
        <f t="shared" si="3"/>
        <v>7539</v>
      </c>
      <c r="O15" s="123">
        <f t="shared" si="4"/>
        <v>0</v>
      </c>
      <c r="P15" s="123">
        <f t="shared" si="5"/>
        <v>0</v>
      </c>
      <c r="Q15" s="123">
        <f t="shared" si="6"/>
        <v>0</v>
      </c>
      <c r="R15" s="123">
        <f t="shared" si="7"/>
        <v>0</v>
      </c>
      <c r="S15" s="272">
        <f t="shared" si="8"/>
        <v>7539</v>
      </c>
    </row>
    <row r="16" s="250" customFormat="1" ht="20.25" customHeight="1" spans="1:19">
      <c r="A16" s="91">
        <v>10</v>
      </c>
      <c r="B16" s="238" t="s">
        <v>72</v>
      </c>
      <c r="C16" s="91" t="s">
        <v>73</v>
      </c>
      <c r="D16" s="91">
        <v>100</v>
      </c>
      <c r="E16" s="159">
        <v>0</v>
      </c>
      <c r="F16" s="159">
        <v>0</v>
      </c>
      <c r="G16" s="159">
        <v>0</v>
      </c>
      <c r="H16" s="159">
        <v>0</v>
      </c>
      <c r="I16" s="91">
        <f t="shared" si="0"/>
        <v>100</v>
      </c>
      <c r="J16" s="123">
        <v>20</v>
      </c>
      <c r="K16" s="124">
        <f t="shared" si="1"/>
        <v>24.6</v>
      </c>
      <c r="L16" s="269">
        <f t="shared" si="2"/>
        <v>2460</v>
      </c>
      <c r="M16" s="271"/>
      <c r="N16" s="123">
        <f t="shared" si="3"/>
        <v>2460</v>
      </c>
      <c r="O16" s="123">
        <f t="shared" si="4"/>
        <v>0</v>
      </c>
      <c r="P16" s="123">
        <f t="shared" si="5"/>
        <v>0</v>
      </c>
      <c r="Q16" s="123">
        <f t="shared" si="6"/>
        <v>0</v>
      </c>
      <c r="R16" s="123">
        <f t="shared" si="7"/>
        <v>0</v>
      </c>
      <c r="S16" s="272">
        <f t="shared" si="8"/>
        <v>2460</v>
      </c>
    </row>
    <row r="17" s="250" customFormat="1" ht="20.25" customHeight="1" spans="1:19">
      <c r="A17" s="152">
        <v>11</v>
      </c>
      <c r="B17" s="238" t="s">
        <v>74</v>
      </c>
      <c r="C17" s="152" t="s">
        <v>73</v>
      </c>
      <c r="D17" s="152">
        <v>30</v>
      </c>
      <c r="E17" s="159">
        <v>0</v>
      </c>
      <c r="F17" s="159">
        <v>0</v>
      </c>
      <c r="G17" s="159">
        <v>0</v>
      </c>
      <c r="H17" s="159">
        <v>0</v>
      </c>
      <c r="I17" s="152">
        <f t="shared" si="0"/>
        <v>30</v>
      </c>
      <c r="J17" s="123">
        <v>30.48</v>
      </c>
      <c r="K17" s="124">
        <f t="shared" si="1"/>
        <v>37.49</v>
      </c>
      <c r="L17" s="269">
        <f t="shared" si="2"/>
        <v>1124.7</v>
      </c>
      <c r="M17" s="271"/>
      <c r="N17" s="123">
        <f t="shared" si="3"/>
        <v>1124.7</v>
      </c>
      <c r="O17" s="123">
        <f t="shared" si="4"/>
        <v>0</v>
      </c>
      <c r="P17" s="123">
        <f t="shared" si="5"/>
        <v>0</v>
      </c>
      <c r="Q17" s="123">
        <f t="shared" si="6"/>
        <v>0</v>
      </c>
      <c r="R17" s="123">
        <f t="shared" si="7"/>
        <v>0</v>
      </c>
      <c r="S17" s="272">
        <f t="shared" si="8"/>
        <v>1124.7</v>
      </c>
    </row>
    <row r="18" s="250" customFormat="1" ht="36" customHeight="1" spans="1:19">
      <c r="A18" s="91">
        <v>12</v>
      </c>
      <c r="B18" s="238" t="s">
        <v>75</v>
      </c>
      <c r="C18" s="152" t="s">
        <v>73</v>
      </c>
      <c r="D18" s="152">
        <v>30</v>
      </c>
      <c r="E18" s="159">
        <v>0</v>
      </c>
      <c r="F18" s="159">
        <v>0</v>
      </c>
      <c r="G18" s="159">
        <v>0</v>
      </c>
      <c r="H18" s="159">
        <v>0</v>
      </c>
      <c r="I18" s="91">
        <f t="shared" si="0"/>
        <v>30</v>
      </c>
      <c r="J18" s="123">
        <v>17.12</v>
      </c>
      <c r="K18" s="124">
        <f t="shared" si="1"/>
        <v>21.06</v>
      </c>
      <c r="L18" s="269">
        <f t="shared" si="2"/>
        <v>631.8</v>
      </c>
      <c r="M18" s="271"/>
      <c r="N18" s="123">
        <f t="shared" si="3"/>
        <v>631.8</v>
      </c>
      <c r="O18" s="123">
        <f t="shared" si="4"/>
        <v>0</v>
      </c>
      <c r="P18" s="123">
        <f t="shared" si="5"/>
        <v>0</v>
      </c>
      <c r="Q18" s="123">
        <f t="shared" si="6"/>
        <v>0</v>
      </c>
      <c r="R18" s="123">
        <f t="shared" si="7"/>
        <v>0</v>
      </c>
      <c r="S18" s="272">
        <f t="shared" si="8"/>
        <v>631.8</v>
      </c>
    </row>
    <row r="19" s="250" customFormat="1" ht="15.75" spans="1:19">
      <c r="A19" s="152">
        <v>13</v>
      </c>
      <c r="B19" s="238" t="s">
        <v>76</v>
      </c>
      <c r="C19" s="152" t="s">
        <v>73</v>
      </c>
      <c r="D19" s="152">
        <v>80</v>
      </c>
      <c r="E19" s="159">
        <v>0</v>
      </c>
      <c r="F19" s="159">
        <v>0</v>
      </c>
      <c r="G19" s="159">
        <v>0</v>
      </c>
      <c r="H19" s="159">
        <v>0</v>
      </c>
      <c r="I19" s="152">
        <f t="shared" si="0"/>
        <v>80</v>
      </c>
      <c r="J19" s="123">
        <v>6.8</v>
      </c>
      <c r="K19" s="124">
        <f t="shared" si="1"/>
        <v>8.36</v>
      </c>
      <c r="L19" s="269">
        <f t="shared" si="2"/>
        <v>668.8</v>
      </c>
      <c r="M19" s="271"/>
      <c r="N19" s="123">
        <f t="shared" si="3"/>
        <v>668.8</v>
      </c>
      <c r="O19" s="123">
        <f t="shared" si="4"/>
        <v>0</v>
      </c>
      <c r="P19" s="123">
        <f t="shared" si="5"/>
        <v>0</v>
      </c>
      <c r="Q19" s="123">
        <f t="shared" si="6"/>
        <v>0</v>
      </c>
      <c r="R19" s="123">
        <f t="shared" si="7"/>
        <v>0</v>
      </c>
      <c r="S19" s="272">
        <f t="shared" si="8"/>
        <v>668.8</v>
      </c>
    </row>
    <row r="20" s="250" customFormat="1" ht="15.75" spans="1:19">
      <c r="A20" s="91">
        <v>14</v>
      </c>
      <c r="B20" s="238" t="s">
        <v>77</v>
      </c>
      <c r="C20" s="91" t="s">
        <v>73</v>
      </c>
      <c r="D20" s="91">
        <v>250</v>
      </c>
      <c r="E20" s="159">
        <v>0</v>
      </c>
      <c r="F20" s="159">
        <v>0</v>
      </c>
      <c r="G20" s="159">
        <v>0</v>
      </c>
      <c r="H20" s="159">
        <v>0</v>
      </c>
      <c r="I20" s="91">
        <f t="shared" si="0"/>
        <v>250</v>
      </c>
      <c r="J20" s="123">
        <v>22.49</v>
      </c>
      <c r="K20" s="124">
        <f t="shared" si="1"/>
        <v>27.66</v>
      </c>
      <c r="L20" s="269">
        <f t="shared" si="2"/>
        <v>6915</v>
      </c>
      <c r="M20" s="271"/>
      <c r="N20" s="123">
        <f t="shared" si="3"/>
        <v>6915</v>
      </c>
      <c r="O20" s="123">
        <f t="shared" si="4"/>
        <v>0</v>
      </c>
      <c r="P20" s="123">
        <f t="shared" si="5"/>
        <v>0</v>
      </c>
      <c r="Q20" s="123">
        <f t="shared" si="6"/>
        <v>0</v>
      </c>
      <c r="R20" s="123">
        <f t="shared" si="7"/>
        <v>0</v>
      </c>
      <c r="S20" s="272">
        <f t="shared" si="8"/>
        <v>6915</v>
      </c>
    </row>
    <row r="21" s="250" customFormat="1" ht="15.75" spans="1:19">
      <c r="A21" s="91">
        <v>15</v>
      </c>
      <c r="B21" s="238" t="s">
        <v>78</v>
      </c>
      <c r="C21" s="261" t="s">
        <v>73</v>
      </c>
      <c r="D21" s="91">
        <v>250</v>
      </c>
      <c r="E21" s="159">
        <v>0</v>
      </c>
      <c r="F21" s="159">
        <v>0</v>
      </c>
      <c r="G21" s="159">
        <v>0</v>
      </c>
      <c r="H21" s="159">
        <v>0</v>
      </c>
      <c r="I21" s="91">
        <f t="shared" si="0"/>
        <v>250</v>
      </c>
      <c r="J21" s="123">
        <v>24</v>
      </c>
      <c r="K21" s="124">
        <f t="shared" si="1"/>
        <v>29.52</v>
      </c>
      <c r="L21" s="269">
        <f t="shared" si="2"/>
        <v>7380</v>
      </c>
      <c r="M21" s="271"/>
      <c r="N21" s="123">
        <f t="shared" si="3"/>
        <v>7380</v>
      </c>
      <c r="O21" s="123">
        <f t="shared" si="4"/>
        <v>0</v>
      </c>
      <c r="P21" s="123">
        <f t="shared" si="5"/>
        <v>0</v>
      </c>
      <c r="Q21" s="123">
        <f t="shared" si="6"/>
        <v>0</v>
      </c>
      <c r="R21" s="123">
        <f t="shared" si="7"/>
        <v>0</v>
      </c>
      <c r="S21" s="272">
        <f t="shared" si="8"/>
        <v>7380</v>
      </c>
    </row>
    <row r="22" s="250" customFormat="1" ht="47.25" spans="1:19">
      <c r="A22" s="152">
        <v>16</v>
      </c>
      <c r="B22" s="258" t="s">
        <v>79</v>
      </c>
      <c r="C22" s="157" t="s">
        <v>73</v>
      </c>
      <c r="D22" s="159">
        <v>200</v>
      </c>
      <c r="E22" s="159">
        <v>0</v>
      </c>
      <c r="F22" s="159">
        <v>3780</v>
      </c>
      <c r="G22" s="159">
        <v>0</v>
      </c>
      <c r="H22" s="159">
        <v>0</v>
      </c>
      <c r="I22" s="152">
        <f t="shared" si="0"/>
        <v>3980</v>
      </c>
      <c r="J22" s="123">
        <v>65</v>
      </c>
      <c r="K22" s="124">
        <f t="shared" si="1"/>
        <v>79.96</v>
      </c>
      <c r="L22" s="269">
        <f t="shared" si="2"/>
        <v>318240.8</v>
      </c>
      <c r="M22" s="271"/>
      <c r="N22" s="123">
        <f t="shared" si="3"/>
        <v>15992</v>
      </c>
      <c r="O22" s="123">
        <f t="shared" si="4"/>
        <v>0</v>
      </c>
      <c r="P22" s="123">
        <f t="shared" si="5"/>
        <v>302248.8</v>
      </c>
      <c r="Q22" s="123">
        <f t="shared" si="6"/>
        <v>0</v>
      </c>
      <c r="R22" s="123">
        <f t="shared" si="7"/>
        <v>0</v>
      </c>
      <c r="S22" s="272">
        <f t="shared" si="8"/>
        <v>318240.8</v>
      </c>
    </row>
    <row r="23" s="252" customFormat="1" ht="15.75" spans="1:19">
      <c r="A23" s="152">
        <v>17</v>
      </c>
      <c r="B23" s="238" t="s">
        <v>80</v>
      </c>
      <c r="C23" s="152" t="s">
        <v>61</v>
      </c>
      <c r="D23" s="152">
        <v>150</v>
      </c>
      <c r="E23" s="152">
        <v>100</v>
      </c>
      <c r="F23" s="152">
        <v>1000</v>
      </c>
      <c r="G23" s="152">
        <v>80</v>
      </c>
      <c r="H23" s="159">
        <v>0</v>
      </c>
      <c r="I23" s="152">
        <f t="shared" si="0"/>
        <v>1330</v>
      </c>
      <c r="J23" s="123">
        <v>13.3</v>
      </c>
      <c r="K23" s="124">
        <f t="shared" si="1"/>
        <v>16.36</v>
      </c>
      <c r="L23" s="269">
        <f t="shared" si="2"/>
        <v>21758.8</v>
      </c>
      <c r="M23" s="271"/>
      <c r="N23" s="123">
        <f t="shared" si="3"/>
        <v>2454</v>
      </c>
      <c r="O23" s="123">
        <f t="shared" si="4"/>
        <v>1636</v>
      </c>
      <c r="P23" s="123">
        <f t="shared" si="5"/>
        <v>16360</v>
      </c>
      <c r="Q23" s="123">
        <f t="shared" si="6"/>
        <v>1308.8</v>
      </c>
      <c r="R23" s="123">
        <f t="shared" si="7"/>
        <v>0</v>
      </c>
      <c r="S23" s="272">
        <f t="shared" si="8"/>
        <v>21758.8</v>
      </c>
    </row>
    <row r="24" s="250" customFormat="1" ht="15.75" spans="1:19">
      <c r="A24" s="91">
        <v>18</v>
      </c>
      <c r="B24" s="238" t="s">
        <v>81</v>
      </c>
      <c r="C24" s="152" t="s">
        <v>50</v>
      </c>
      <c r="D24" s="91">
        <v>200</v>
      </c>
      <c r="E24" s="159">
        <v>0</v>
      </c>
      <c r="F24" s="159">
        <v>0</v>
      </c>
      <c r="G24" s="159">
        <v>0</v>
      </c>
      <c r="H24" s="159">
        <v>0</v>
      </c>
      <c r="I24" s="91">
        <f t="shared" si="0"/>
        <v>200</v>
      </c>
      <c r="J24" s="123">
        <v>113.25</v>
      </c>
      <c r="K24" s="124">
        <f t="shared" si="1"/>
        <v>139.32</v>
      </c>
      <c r="L24" s="269">
        <f t="shared" si="2"/>
        <v>27864</v>
      </c>
      <c r="M24" s="271"/>
      <c r="N24" s="123">
        <f t="shared" si="3"/>
        <v>27864</v>
      </c>
      <c r="O24" s="123">
        <f t="shared" si="4"/>
        <v>0</v>
      </c>
      <c r="P24" s="123">
        <f t="shared" si="5"/>
        <v>0</v>
      </c>
      <c r="Q24" s="123">
        <f t="shared" si="6"/>
        <v>0</v>
      </c>
      <c r="R24" s="123">
        <f t="shared" si="7"/>
        <v>0</v>
      </c>
      <c r="S24" s="272">
        <f t="shared" si="8"/>
        <v>27864</v>
      </c>
    </row>
    <row r="25" s="250" customFormat="1" ht="15.75" spans="1:19">
      <c r="A25" s="91">
        <v>19</v>
      </c>
      <c r="B25" s="238" t="s">
        <v>82</v>
      </c>
      <c r="C25" s="152" t="s">
        <v>50</v>
      </c>
      <c r="D25" s="91">
        <v>200</v>
      </c>
      <c r="E25" s="159">
        <v>0</v>
      </c>
      <c r="F25" s="159">
        <v>0</v>
      </c>
      <c r="G25" s="159">
        <v>0</v>
      </c>
      <c r="H25" s="159">
        <v>0</v>
      </c>
      <c r="I25" s="91">
        <f t="shared" si="0"/>
        <v>200</v>
      </c>
      <c r="J25" s="123">
        <v>113.25</v>
      </c>
      <c r="K25" s="124">
        <f t="shared" si="1"/>
        <v>139.32</v>
      </c>
      <c r="L25" s="269">
        <f t="shared" si="2"/>
        <v>27864</v>
      </c>
      <c r="M25" s="271"/>
      <c r="N25" s="123">
        <f t="shared" si="3"/>
        <v>27864</v>
      </c>
      <c r="O25" s="123">
        <f t="shared" si="4"/>
        <v>0</v>
      </c>
      <c r="P25" s="123">
        <f t="shared" si="5"/>
        <v>0</v>
      </c>
      <c r="Q25" s="123">
        <f t="shared" si="6"/>
        <v>0</v>
      </c>
      <c r="R25" s="123">
        <f t="shared" si="7"/>
        <v>0</v>
      </c>
      <c r="S25" s="272">
        <f t="shared" si="8"/>
        <v>27864</v>
      </c>
    </row>
    <row r="26" s="250" customFormat="1" ht="31.5" spans="1:19">
      <c r="A26" s="152">
        <v>20</v>
      </c>
      <c r="B26" s="258" t="s">
        <v>83</v>
      </c>
      <c r="C26" s="152" t="s">
        <v>73</v>
      </c>
      <c r="D26" s="152">
        <v>0</v>
      </c>
      <c r="E26" s="159">
        <v>0</v>
      </c>
      <c r="F26" s="152">
        <v>200</v>
      </c>
      <c r="G26" s="159">
        <v>0</v>
      </c>
      <c r="H26" s="159">
        <v>0</v>
      </c>
      <c r="I26" s="152">
        <f t="shared" si="0"/>
        <v>200</v>
      </c>
      <c r="J26" s="123">
        <v>38.95</v>
      </c>
      <c r="K26" s="124">
        <f t="shared" si="1"/>
        <v>47.91</v>
      </c>
      <c r="L26" s="269">
        <f t="shared" si="2"/>
        <v>9582</v>
      </c>
      <c r="M26" s="271"/>
      <c r="N26" s="123">
        <f t="shared" si="3"/>
        <v>0</v>
      </c>
      <c r="O26" s="123">
        <f t="shared" si="4"/>
        <v>0</v>
      </c>
      <c r="P26" s="123">
        <f t="shared" si="5"/>
        <v>9582</v>
      </c>
      <c r="Q26" s="123">
        <f t="shared" si="6"/>
        <v>0</v>
      </c>
      <c r="R26" s="123">
        <f t="shared" si="7"/>
        <v>0</v>
      </c>
      <c r="S26" s="272">
        <f t="shared" si="8"/>
        <v>9582</v>
      </c>
    </row>
    <row r="27" s="250" customFormat="1" ht="31.5" spans="1:19">
      <c r="A27" s="91">
        <v>21</v>
      </c>
      <c r="B27" s="258" t="s">
        <v>84</v>
      </c>
      <c r="C27" s="152" t="s">
        <v>73</v>
      </c>
      <c r="D27" s="152">
        <v>0</v>
      </c>
      <c r="E27" s="159">
        <v>0</v>
      </c>
      <c r="F27" s="152">
        <v>200</v>
      </c>
      <c r="G27" s="159">
        <v>0</v>
      </c>
      <c r="H27" s="159">
        <v>0</v>
      </c>
      <c r="I27" s="91">
        <f t="shared" si="0"/>
        <v>200</v>
      </c>
      <c r="J27" s="123">
        <v>50</v>
      </c>
      <c r="K27" s="124">
        <f t="shared" si="1"/>
        <v>61.51</v>
      </c>
      <c r="L27" s="269">
        <f t="shared" si="2"/>
        <v>12302</v>
      </c>
      <c r="M27" s="271"/>
      <c r="N27" s="123">
        <f t="shared" si="3"/>
        <v>0</v>
      </c>
      <c r="O27" s="123">
        <f t="shared" si="4"/>
        <v>0</v>
      </c>
      <c r="P27" s="123">
        <f t="shared" si="5"/>
        <v>12302</v>
      </c>
      <c r="Q27" s="123">
        <f t="shared" si="6"/>
        <v>0</v>
      </c>
      <c r="R27" s="123">
        <f t="shared" si="7"/>
        <v>0</v>
      </c>
      <c r="S27" s="272">
        <f t="shared" si="8"/>
        <v>12302</v>
      </c>
    </row>
    <row r="28" s="250" customFormat="1" ht="15.75" spans="1:19">
      <c r="A28" s="91">
        <v>22</v>
      </c>
      <c r="B28" s="238" t="s">
        <v>85</v>
      </c>
      <c r="C28" s="152" t="s">
        <v>73</v>
      </c>
      <c r="D28" s="152">
        <v>30</v>
      </c>
      <c r="E28" s="159">
        <v>0</v>
      </c>
      <c r="F28" s="159">
        <v>0</v>
      </c>
      <c r="G28" s="159">
        <v>0</v>
      </c>
      <c r="H28" s="159">
        <v>0</v>
      </c>
      <c r="I28" s="91">
        <f t="shared" si="0"/>
        <v>30</v>
      </c>
      <c r="J28" s="123">
        <v>45</v>
      </c>
      <c r="K28" s="124">
        <f t="shared" si="1"/>
        <v>55.35</v>
      </c>
      <c r="L28" s="269">
        <f t="shared" si="2"/>
        <v>1660.5</v>
      </c>
      <c r="M28" s="271"/>
      <c r="N28" s="123">
        <f t="shared" si="3"/>
        <v>1660.5</v>
      </c>
      <c r="O28" s="123">
        <f t="shared" si="4"/>
        <v>0</v>
      </c>
      <c r="P28" s="123">
        <f t="shared" si="5"/>
        <v>0</v>
      </c>
      <c r="Q28" s="123">
        <f t="shared" si="6"/>
        <v>0</v>
      </c>
      <c r="R28" s="123">
        <f t="shared" si="7"/>
        <v>0</v>
      </c>
      <c r="S28" s="272">
        <f t="shared" si="8"/>
        <v>1660.5</v>
      </c>
    </row>
    <row r="29" s="250" customFormat="1" ht="15.75" spans="1:19">
      <c r="A29" s="91">
        <v>23</v>
      </c>
      <c r="B29" s="238" t="s">
        <v>86</v>
      </c>
      <c r="C29" s="152" t="s">
        <v>73</v>
      </c>
      <c r="D29" s="152">
        <v>30</v>
      </c>
      <c r="E29" s="159">
        <v>0</v>
      </c>
      <c r="F29" s="159">
        <v>0</v>
      </c>
      <c r="G29" s="159">
        <v>0</v>
      </c>
      <c r="H29" s="159">
        <v>0</v>
      </c>
      <c r="I29" s="91">
        <f t="shared" si="0"/>
        <v>30</v>
      </c>
      <c r="J29" s="123">
        <v>22.39</v>
      </c>
      <c r="K29" s="124">
        <f t="shared" si="1"/>
        <v>27.54</v>
      </c>
      <c r="L29" s="269">
        <f t="shared" si="2"/>
        <v>826.2</v>
      </c>
      <c r="M29" s="271"/>
      <c r="N29" s="123">
        <f t="shared" si="3"/>
        <v>826.2</v>
      </c>
      <c r="O29" s="123">
        <f t="shared" si="4"/>
        <v>0</v>
      </c>
      <c r="P29" s="123">
        <f t="shared" si="5"/>
        <v>0</v>
      </c>
      <c r="Q29" s="123">
        <f t="shared" si="6"/>
        <v>0</v>
      </c>
      <c r="R29" s="123">
        <f t="shared" si="7"/>
        <v>0</v>
      </c>
      <c r="S29" s="272">
        <f t="shared" si="8"/>
        <v>826.2</v>
      </c>
    </row>
    <row r="30" s="250" customFormat="1" ht="31.5" spans="1:19">
      <c r="A30" s="91">
        <v>24</v>
      </c>
      <c r="B30" s="238" t="s">
        <v>87</v>
      </c>
      <c r="C30" s="152" t="s">
        <v>73</v>
      </c>
      <c r="D30" s="152">
        <v>30</v>
      </c>
      <c r="E30" s="159">
        <v>0</v>
      </c>
      <c r="F30" s="159">
        <v>0</v>
      </c>
      <c r="G30" s="159">
        <v>0</v>
      </c>
      <c r="H30" s="159">
        <v>0</v>
      </c>
      <c r="I30" s="91">
        <f t="shared" si="0"/>
        <v>30</v>
      </c>
      <c r="J30" s="123">
        <v>27.1</v>
      </c>
      <c r="K30" s="124">
        <f t="shared" si="1"/>
        <v>33.33</v>
      </c>
      <c r="L30" s="269">
        <f t="shared" si="2"/>
        <v>999.9</v>
      </c>
      <c r="M30" s="271"/>
      <c r="N30" s="123">
        <f t="shared" si="3"/>
        <v>999.9</v>
      </c>
      <c r="O30" s="123">
        <f t="shared" si="4"/>
        <v>0</v>
      </c>
      <c r="P30" s="123">
        <f t="shared" si="5"/>
        <v>0</v>
      </c>
      <c r="Q30" s="123">
        <f t="shared" si="6"/>
        <v>0</v>
      </c>
      <c r="R30" s="123">
        <f t="shared" si="7"/>
        <v>0</v>
      </c>
      <c r="S30" s="272">
        <f t="shared" si="8"/>
        <v>999.9</v>
      </c>
    </row>
    <row r="31" ht="15.75" spans="1:19">
      <c r="A31" s="91">
        <v>25</v>
      </c>
      <c r="B31" s="238" t="s">
        <v>88</v>
      </c>
      <c r="C31" s="152" t="s">
        <v>89</v>
      </c>
      <c r="D31" s="152">
        <v>200</v>
      </c>
      <c r="E31" s="152">
        <v>200</v>
      </c>
      <c r="F31" s="159">
        <v>0</v>
      </c>
      <c r="G31" s="152">
        <v>100</v>
      </c>
      <c r="H31" s="159">
        <v>0</v>
      </c>
      <c r="I31" s="91">
        <f t="shared" si="0"/>
        <v>500</v>
      </c>
      <c r="J31" s="123">
        <v>33.9</v>
      </c>
      <c r="K31" s="124">
        <f t="shared" si="1"/>
        <v>41.7</v>
      </c>
      <c r="L31" s="269">
        <f t="shared" si="2"/>
        <v>20850</v>
      </c>
      <c r="M31" s="271"/>
      <c r="N31" s="123">
        <f t="shared" si="3"/>
        <v>8340</v>
      </c>
      <c r="O31" s="123">
        <f t="shared" si="4"/>
        <v>8340</v>
      </c>
      <c r="P31" s="123">
        <f t="shared" si="5"/>
        <v>0</v>
      </c>
      <c r="Q31" s="123">
        <f t="shared" si="6"/>
        <v>4170</v>
      </c>
      <c r="R31" s="123">
        <f t="shared" si="7"/>
        <v>0</v>
      </c>
      <c r="S31" s="272">
        <f t="shared" si="8"/>
        <v>20850</v>
      </c>
    </row>
    <row r="32" ht="15.75" spans="1:19">
      <c r="A32" s="91">
        <v>26</v>
      </c>
      <c r="B32" s="238" t="s">
        <v>90</v>
      </c>
      <c r="C32" s="152" t="s">
        <v>89</v>
      </c>
      <c r="D32" s="91">
        <v>300</v>
      </c>
      <c r="E32" s="91">
        <v>300</v>
      </c>
      <c r="F32" s="159">
        <v>0</v>
      </c>
      <c r="G32" s="91">
        <v>150</v>
      </c>
      <c r="H32" s="159">
        <v>0</v>
      </c>
      <c r="I32" s="91">
        <f t="shared" si="0"/>
        <v>750</v>
      </c>
      <c r="J32" s="123">
        <v>14.9</v>
      </c>
      <c r="K32" s="124">
        <f t="shared" si="1"/>
        <v>18.32</v>
      </c>
      <c r="L32" s="269">
        <f t="shared" si="2"/>
        <v>13740</v>
      </c>
      <c r="M32" s="271"/>
      <c r="N32" s="123">
        <f t="shared" si="3"/>
        <v>5496</v>
      </c>
      <c r="O32" s="123">
        <f t="shared" si="4"/>
        <v>5496</v>
      </c>
      <c r="P32" s="123">
        <f t="shared" si="5"/>
        <v>0</v>
      </c>
      <c r="Q32" s="123">
        <f t="shared" si="6"/>
        <v>2748</v>
      </c>
      <c r="R32" s="123">
        <f t="shared" si="7"/>
        <v>0</v>
      </c>
      <c r="S32" s="272">
        <f t="shared" si="8"/>
        <v>13740</v>
      </c>
    </row>
    <row r="33" ht="15.75" spans="1:19">
      <c r="A33" s="152">
        <v>27</v>
      </c>
      <c r="B33" s="238" t="s">
        <v>91</v>
      </c>
      <c r="C33" s="152" t="s">
        <v>89</v>
      </c>
      <c r="D33" s="152">
        <v>150</v>
      </c>
      <c r="E33" s="152">
        <v>150</v>
      </c>
      <c r="F33" s="159">
        <v>0</v>
      </c>
      <c r="G33" s="152">
        <v>100</v>
      </c>
      <c r="H33" s="159">
        <v>0</v>
      </c>
      <c r="I33" s="152">
        <f t="shared" si="0"/>
        <v>400</v>
      </c>
      <c r="J33" s="123">
        <v>28</v>
      </c>
      <c r="K33" s="124">
        <f t="shared" si="1"/>
        <v>34.44</v>
      </c>
      <c r="L33" s="269">
        <f t="shared" si="2"/>
        <v>13776</v>
      </c>
      <c r="M33" s="271"/>
      <c r="N33" s="123">
        <f t="shared" si="3"/>
        <v>5166</v>
      </c>
      <c r="O33" s="123">
        <f t="shared" si="4"/>
        <v>5166</v>
      </c>
      <c r="P33" s="123">
        <f t="shared" si="5"/>
        <v>0</v>
      </c>
      <c r="Q33" s="123">
        <f t="shared" si="6"/>
        <v>3444</v>
      </c>
      <c r="R33" s="123">
        <f t="shared" si="7"/>
        <v>0</v>
      </c>
      <c r="S33" s="272">
        <f t="shared" si="8"/>
        <v>13776</v>
      </c>
    </row>
    <row r="34" ht="31.5" spans="1:19">
      <c r="A34" s="152">
        <v>28</v>
      </c>
      <c r="B34" s="238" t="s">
        <v>92</v>
      </c>
      <c r="C34" s="152" t="s">
        <v>89</v>
      </c>
      <c r="D34" s="152">
        <v>500</v>
      </c>
      <c r="E34" s="152">
        <v>150</v>
      </c>
      <c r="F34" s="159">
        <v>0</v>
      </c>
      <c r="G34" s="152">
        <v>100</v>
      </c>
      <c r="H34" s="159">
        <v>0</v>
      </c>
      <c r="I34" s="152">
        <f t="shared" si="0"/>
        <v>750</v>
      </c>
      <c r="J34" s="123">
        <v>22.11</v>
      </c>
      <c r="K34" s="124">
        <f t="shared" si="1"/>
        <v>27.19</v>
      </c>
      <c r="L34" s="269">
        <f t="shared" si="2"/>
        <v>20392.5</v>
      </c>
      <c r="M34" s="271"/>
      <c r="N34" s="123">
        <f t="shared" si="3"/>
        <v>13595</v>
      </c>
      <c r="O34" s="123">
        <f t="shared" si="4"/>
        <v>4078.5</v>
      </c>
      <c r="P34" s="123">
        <f t="shared" si="5"/>
        <v>0</v>
      </c>
      <c r="Q34" s="123">
        <f t="shared" si="6"/>
        <v>2719</v>
      </c>
      <c r="R34" s="123">
        <f t="shared" si="7"/>
        <v>0</v>
      </c>
      <c r="S34" s="272">
        <f t="shared" si="8"/>
        <v>20392.5</v>
      </c>
    </row>
    <row r="35" ht="15.75" spans="1:19">
      <c r="A35" s="152">
        <v>29</v>
      </c>
      <c r="B35" s="238" t="s">
        <v>93</v>
      </c>
      <c r="C35" s="152" t="s">
        <v>50</v>
      </c>
      <c r="D35" s="152">
        <v>30</v>
      </c>
      <c r="E35" s="152">
        <v>0</v>
      </c>
      <c r="F35" s="159">
        <v>0</v>
      </c>
      <c r="G35" s="159">
        <v>0</v>
      </c>
      <c r="H35" s="159">
        <v>0</v>
      </c>
      <c r="I35" s="152">
        <f t="shared" si="0"/>
        <v>30</v>
      </c>
      <c r="J35" s="123">
        <v>220</v>
      </c>
      <c r="K35" s="124">
        <f t="shared" si="1"/>
        <v>270.64</v>
      </c>
      <c r="L35" s="269">
        <f t="shared" si="2"/>
        <v>8119.2</v>
      </c>
      <c r="M35" s="271"/>
      <c r="N35" s="123">
        <f t="shared" si="3"/>
        <v>8119.2</v>
      </c>
      <c r="O35" s="123">
        <f t="shared" si="4"/>
        <v>0</v>
      </c>
      <c r="P35" s="123">
        <f t="shared" si="5"/>
        <v>0</v>
      </c>
      <c r="Q35" s="123">
        <f t="shared" si="6"/>
        <v>0</v>
      </c>
      <c r="R35" s="123">
        <f t="shared" si="7"/>
        <v>0</v>
      </c>
      <c r="S35" s="272">
        <f t="shared" si="8"/>
        <v>8119.2</v>
      </c>
    </row>
    <row r="36" ht="47.25" spans="1:19">
      <c r="A36" s="91">
        <v>30</v>
      </c>
      <c r="B36" s="238" t="s">
        <v>94</v>
      </c>
      <c r="C36" s="91" t="s">
        <v>61</v>
      </c>
      <c r="D36" s="91">
        <v>1000</v>
      </c>
      <c r="E36" s="91">
        <v>200</v>
      </c>
      <c r="F36" s="91">
        <v>2000</v>
      </c>
      <c r="G36" s="91">
        <v>150</v>
      </c>
      <c r="H36" s="159">
        <v>0</v>
      </c>
      <c r="I36" s="91">
        <f t="shared" si="0"/>
        <v>3350</v>
      </c>
      <c r="J36" s="123">
        <v>29.53</v>
      </c>
      <c r="K36" s="124">
        <f t="shared" si="1"/>
        <v>36.32</v>
      </c>
      <c r="L36" s="269">
        <f t="shared" si="2"/>
        <v>121672</v>
      </c>
      <c r="M36" s="271"/>
      <c r="N36" s="123">
        <f t="shared" si="3"/>
        <v>36320</v>
      </c>
      <c r="O36" s="123">
        <f t="shared" si="4"/>
        <v>7264</v>
      </c>
      <c r="P36" s="123">
        <f t="shared" si="5"/>
        <v>72640</v>
      </c>
      <c r="Q36" s="123">
        <f t="shared" si="6"/>
        <v>5448</v>
      </c>
      <c r="R36" s="123">
        <f t="shared" si="7"/>
        <v>0</v>
      </c>
      <c r="S36" s="272">
        <f t="shared" si="8"/>
        <v>121672</v>
      </c>
    </row>
    <row r="37" ht="42.75" customHeight="1" spans="1:19">
      <c r="A37" s="91">
        <v>31</v>
      </c>
      <c r="B37" s="238" t="s">
        <v>95</v>
      </c>
      <c r="C37" s="152" t="s">
        <v>61</v>
      </c>
      <c r="D37" s="152">
        <v>500</v>
      </c>
      <c r="E37" s="152">
        <v>150</v>
      </c>
      <c r="F37" s="159">
        <v>0</v>
      </c>
      <c r="G37" s="152">
        <v>100</v>
      </c>
      <c r="H37" s="159">
        <v>0</v>
      </c>
      <c r="I37" s="91">
        <f t="shared" si="0"/>
        <v>750</v>
      </c>
      <c r="J37" s="123">
        <v>27</v>
      </c>
      <c r="K37" s="124">
        <f t="shared" si="1"/>
        <v>33.21</v>
      </c>
      <c r="L37" s="269">
        <f t="shared" si="2"/>
        <v>24907.5</v>
      </c>
      <c r="M37" s="271"/>
      <c r="N37" s="123">
        <f t="shared" si="3"/>
        <v>16605</v>
      </c>
      <c r="O37" s="123">
        <f t="shared" si="4"/>
        <v>4981.5</v>
      </c>
      <c r="P37" s="123">
        <f t="shared" si="5"/>
        <v>0</v>
      </c>
      <c r="Q37" s="123">
        <f t="shared" si="6"/>
        <v>3321</v>
      </c>
      <c r="R37" s="123">
        <f t="shared" si="7"/>
        <v>0</v>
      </c>
      <c r="S37" s="272">
        <f t="shared" si="8"/>
        <v>24907.5</v>
      </c>
    </row>
    <row r="38" ht="31.5" spans="1:19">
      <c r="A38" s="91">
        <v>32</v>
      </c>
      <c r="B38" s="238" t="s">
        <v>96</v>
      </c>
      <c r="C38" s="91" t="s">
        <v>50</v>
      </c>
      <c r="D38" s="91">
        <v>100</v>
      </c>
      <c r="E38" s="159">
        <v>0</v>
      </c>
      <c r="F38" s="159">
        <v>0</v>
      </c>
      <c r="G38" s="159">
        <v>0</v>
      </c>
      <c r="H38" s="159">
        <v>0</v>
      </c>
      <c r="I38" s="91">
        <f t="shared" si="0"/>
        <v>100</v>
      </c>
      <c r="J38" s="123">
        <v>12.58</v>
      </c>
      <c r="K38" s="124">
        <f t="shared" si="1"/>
        <v>15.47</v>
      </c>
      <c r="L38" s="269">
        <f t="shared" si="2"/>
        <v>1547</v>
      </c>
      <c r="M38" s="271"/>
      <c r="N38" s="123">
        <f t="shared" si="3"/>
        <v>1547</v>
      </c>
      <c r="O38" s="123">
        <f t="shared" si="4"/>
        <v>0</v>
      </c>
      <c r="P38" s="123">
        <f t="shared" si="5"/>
        <v>0</v>
      </c>
      <c r="Q38" s="123">
        <f t="shared" si="6"/>
        <v>0</v>
      </c>
      <c r="R38" s="123">
        <f t="shared" si="7"/>
        <v>0</v>
      </c>
      <c r="S38" s="272">
        <f t="shared" si="8"/>
        <v>1547</v>
      </c>
    </row>
    <row r="39" ht="31.5" spans="1:19">
      <c r="A39" s="91">
        <v>33</v>
      </c>
      <c r="B39" s="238" t="s">
        <v>97</v>
      </c>
      <c r="C39" s="91" t="s">
        <v>50</v>
      </c>
      <c r="D39" s="91">
        <v>250</v>
      </c>
      <c r="E39" s="159">
        <v>0</v>
      </c>
      <c r="F39" s="159">
        <v>0</v>
      </c>
      <c r="G39" s="159">
        <v>0</v>
      </c>
      <c r="H39" s="159">
        <v>0</v>
      </c>
      <c r="I39" s="91">
        <f t="shared" si="0"/>
        <v>250</v>
      </c>
      <c r="J39" s="123">
        <v>49</v>
      </c>
      <c r="K39" s="124">
        <f t="shared" si="1"/>
        <v>60.27</v>
      </c>
      <c r="L39" s="269">
        <f t="shared" si="2"/>
        <v>15067.5</v>
      </c>
      <c r="M39" s="271"/>
      <c r="N39" s="123">
        <f t="shared" si="3"/>
        <v>15067.5</v>
      </c>
      <c r="O39" s="123">
        <f t="shared" si="4"/>
        <v>0</v>
      </c>
      <c r="P39" s="123">
        <f t="shared" si="5"/>
        <v>0</v>
      </c>
      <c r="Q39" s="123">
        <f t="shared" si="6"/>
        <v>0</v>
      </c>
      <c r="R39" s="123">
        <f t="shared" si="7"/>
        <v>0</v>
      </c>
      <c r="S39" s="272">
        <f t="shared" si="8"/>
        <v>15067.5</v>
      </c>
    </row>
    <row r="40" ht="27" customHeight="1" spans="1:19">
      <c r="A40" s="91">
        <v>34</v>
      </c>
      <c r="B40" s="238" t="s">
        <v>98</v>
      </c>
      <c r="C40" s="91" t="s">
        <v>61</v>
      </c>
      <c r="D40" s="91">
        <v>100</v>
      </c>
      <c r="E40" s="159">
        <v>0</v>
      </c>
      <c r="F40" s="159">
        <v>0</v>
      </c>
      <c r="G40" s="159">
        <v>0</v>
      </c>
      <c r="H40" s="159">
        <v>0</v>
      </c>
      <c r="I40" s="91">
        <f t="shared" ref="I40:I86" si="9">D40+E40+F40+G40+H40</f>
        <v>100</v>
      </c>
      <c r="J40" s="123">
        <v>4.42</v>
      </c>
      <c r="K40" s="124">
        <f t="shared" si="1"/>
        <v>5.43</v>
      </c>
      <c r="L40" s="269">
        <f t="shared" si="2"/>
        <v>543</v>
      </c>
      <c r="M40" s="271"/>
      <c r="N40" s="123">
        <f t="shared" si="3"/>
        <v>543</v>
      </c>
      <c r="O40" s="123">
        <f t="shared" si="4"/>
        <v>0</v>
      </c>
      <c r="P40" s="123">
        <f t="shared" si="5"/>
        <v>0</v>
      </c>
      <c r="Q40" s="123">
        <f t="shared" si="6"/>
        <v>0</v>
      </c>
      <c r="R40" s="123">
        <f t="shared" si="7"/>
        <v>0</v>
      </c>
      <c r="S40" s="272">
        <f t="shared" si="8"/>
        <v>543</v>
      </c>
    </row>
    <row r="41" ht="27" customHeight="1" spans="1:19">
      <c r="A41" s="152">
        <v>35</v>
      </c>
      <c r="B41" s="238" t="s">
        <v>99</v>
      </c>
      <c r="C41" s="152" t="s">
        <v>61</v>
      </c>
      <c r="D41" s="152">
        <v>100</v>
      </c>
      <c r="E41" s="159">
        <v>0</v>
      </c>
      <c r="F41" s="159">
        <v>0</v>
      </c>
      <c r="G41" s="159">
        <v>0</v>
      </c>
      <c r="H41" s="159">
        <v>0</v>
      </c>
      <c r="I41" s="152">
        <f t="shared" si="9"/>
        <v>100</v>
      </c>
      <c r="J41" s="123">
        <v>11.14</v>
      </c>
      <c r="K41" s="124">
        <f t="shared" si="1"/>
        <v>13.7</v>
      </c>
      <c r="L41" s="269">
        <f t="shared" si="2"/>
        <v>1370</v>
      </c>
      <c r="M41" s="271"/>
      <c r="N41" s="123">
        <f t="shared" si="3"/>
        <v>1370</v>
      </c>
      <c r="O41" s="123">
        <f t="shared" si="4"/>
        <v>0</v>
      </c>
      <c r="P41" s="123">
        <f t="shared" si="5"/>
        <v>0</v>
      </c>
      <c r="Q41" s="123">
        <f t="shared" si="6"/>
        <v>0</v>
      </c>
      <c r="R41" s="123">
        <f t="shared" si="7"/>
        <v>0</v>
      </c>
      <c r="S41" s="272">
        <f t="shared" si="8"/>
        <v>1370</v>
      </c>
    </row>
    <row r="42" ht="31.5" spans="1:19">
      <c r="A42" s="152">
        <v>36</v>
      </c>
      <c r="B42" s="238" t="s">
        <v>100</v>
      </c>
      <c r="C42" s="152" t="s">
        <v>89</v>
      </c>
      <c r="D42" s="152">
        <v>1000</v>
      </c>
      <c r="E42" s="152">
        <v>300</v>
      </c>
      <c r="F42" s="159">
        <v>0</v>
      </c>
      <c r="G42" s="152">
        <v>150</v>
      </c>
      <c r="H42" s="159">
        <v>0</v>
      </c>
      <c r="I42" s="152">
        <f t="shared" si="9"/>
        <v>1450</v>
      </c>
      <c r="J42" s="123">
        <v>21</v>
      </c>
      <c r="K42" s="124">
        <f t="shared" si="1"/>
        <v>25.83</v>
      </c>
      <c r="L42" s="269">
        <f t="shared" si="2"/>
        <v>37453.5</v>
      </c>
      <c r="M42" s="271"/>
      <c r="N42" s="123">
        <f t="shared" si="3"/>
        <v>25830</v>
      </c>
      <c r="O42" s="123">
        <f t="shared" si="4"/>
        <v>7749</v>
      </c>
      <c r="P42" s="123">
        <f t="shared" si="5"/>
        <v>0</v>
      </c>
      <c r="Q42" s="123">
        <f t="shared" si="6"/>
        <v>3874.5</v>
      </c>
      <c r="R42" s="123">
        <f t="shared" si="7"/>
        <v>0</v>
      </c>
      <c r="S42" s="272">
        <f t="shared" si="8"/>
        <v>37453.5</v>
      </c>
    </row>
    <row r="43" ht="15.75" spans="1:19">
      <c r="A43" s="91">
        <v>37</v>
      </c>
      <c r="B43" s="238" t="s">
        <v>101</v>
      </c>
      <c r="C43" s="91" t="s">
        <v>89</v>
      </c>
      <c r="D43" s="91">
        <v>1000</v>
      </c>
      <c r="E43" s="91">
        <v>300</v>
      </c>
      <c r="F43" s="159">
        <v>0</v>
      </c>
      <c r="G43" s="91">
        <v>200</v>
      </c>
      <c r="H43" s="159">
        <v>0</v>
      </c>
      <c r="I43" s="91">
        <f t="shared" si="9"/>
        <v>1500</v>
      </c>
      <c r="J43" s="123">
        <v>19.17</v>
      </c>
      <c r="K43" s="124">
        <f t="shared" si="1"/>
        <v>23.58</v>
      </c>
      <c r="L43" s="269">
        <f t="shared" si="2"/>
        <v>35370</v>
      </c>
      <c r="M43" s="271"/>
      <c r="N43" s="123">
        <f t="shared" si="3"/>
        <v>23580</v>
      </c>
      <c r="O43" s="123">
        <f t="shared" si="4"/>
        <v>7074</v>
      </c>
      <c r="P43" s="123">
        <f t="shared" si="5"/>
        <v>0</v>
      </c>
      <c r="Q43" s="123">
        <f t="shared" si="6"/>
        <v>4716</v>
      </c>
      <c r="R43" s="123">
        <f t="shared" si="7"/>
        <v>0</v>
      </c>
      <c r="S43" s="272">
        <f t="shared" si="8"/>
        <v>35370</v>
      </c>
    </row>
    <row r="44" ht="31.5" spans="1:19">
      <c r="A44" s="91">
        <v>38</v>
      </c>
      <c r="B44" s="238" t="s">
        <v>102</v>
      </c>
      <c r="C44" s="261" t="s">
        <v>61</v>
      </c>
      <c r="D44" s="91">
        <v>500</v>
      </c>
      <c r="E44" s="91">
        <v>200</v>
      </c>
      <c r="F44" s="159">
        <v>0</v>
      </c>
      <c r="G44" s="91">
        <v>100</v>
      </c>
      <c r="H44" s="91">
        <v>350</v>
      </c>
      <c r="I44" s="91">
        <f t="shared" si="9"/>
        <v>1150</v>
      </c>
      <c r="J44" s="123">
        <v>24.11</v>
      </c>
      <c r="K44" s="124">
        <f t="shared" si="1"/>
        <v>29.66</v>
      </c>
      <c r="L44" s="269">
        <f t="shared" si="2"/>
        <v>34109</v>
      </c>
      <c r="M44" s="271"/>
      <c r="N44" s="123">
        <f t="shared" si="3"/>
        <v>14830</v>
      </c>
      <c r="O44" s="123">
        <f t="shared" si="4"/>
        <v>5932</v>
      </c>
      <c r="P44" s="123">
        <f t="shared" si="5"/>
        <v>0</v>
      </c>
      <c r="Q44" s="123">
        <f t="shared" si="6"/>
        <v>2966</v>
      </c>
      <c r="R44" s="123">
        <f t="shared" si="7"/>
        <v>10381</v>
      </c>
      <c r="S44" s="272">
        <f t="shared" si="8"/>
        <v>34109</v>
      </c>
    </row>
    <row r="45" ht="31.5" spans="1:19">
      <c r="A45" s="152">
        <v>39</v>
      </c>
      <c r="B45" s="238" t="s">
        <v>103</v>
      </c>
      <c r="C45" s="152" t="s">
        <v>50</v>
      </c>
      <c r="D45" s="152">
        <v>80</v>
      </c>
      <c r="E45" s="152">
        <v>40</v>
      </c>
      <c r="F45" s="159">
        <v>0</v>
      </c>
      <c r="G45" s="152">
        <v>20</v>
      </c>
      <c r="H45" s="159">
        <v>0</v>
      </c>
      <c r="I45" s="152">
        <f t="shared" si="9"/>
        <v>140</v>
      </c>
      <c r="J45" s="123">
        <v>81.25</v>
      </c>
      <c r="K45" s="124">
        <f t="shared" si="1"/>
        <v>99.95</v>
      </c>
      <c r="L45" s="269">
        <f t="shared" si="2"/>
        <v>13993</v>
      </c>
      <c r="M45" s="271"/>
      <c r="N45" s="123">
        <f t="shared" si="3"/>
        <v>7996</v>
      </c>
      <c r="O45" s="123">
        <f t="shared" si="4"/>
        <v>3998</v>
      </c>
      <c r="P45" s="123">
        <f t="shared" si="5"/>
        <v>0</v>
      </c>
      <c r="Q45" s="123">
        <f t="shared" si="6"/>
        <v>1999</v>
      </c>
      <c r="R45" s="123">
        <f t="shared" si="7"/>
        <v>0</v>
      </c>
      <c r="S45" s="272">
        <f t="shared" si="8"/>
        <v>13993</v>
      </c>
    </row>
    <row r="46" ht="47.25" spans="1:19">
      <c r="A46" s="91">
        <v>40</v>
      </c>
      <c r="B46" s="258" t="s">
        <v>104</v>
      </c>
      <c r="C46" s="91" t="s">
        <v>89</v>
      </c>
      <c r="D46" s="91">
        <v>370</v>
      </c>
      <c r="E46" s="159">
        <v>0</v>
      </c>
      <c r="F46" s="159">
        <v>0</v>
      </c>
      <c r="G46" s="159">
        <v>0</v>
      </c>
      <c r="H46" s="159">
        <v>0</v>
      </c>
      <c r="I46" s="91">
        <f t="shared" si="9"/>
        <v>370</v>
      </c>
      <c r="J46" s="123">
        <v>88</v>
      </c>
      <c r="K46" s="124">
        <f t="shared" si="1"/>
        <v>108.25</v>
      </c>
      <c r="L46" s="269">
        <f t="shared" si="2"/>
        <v>40052.5</v>
      </c>
      <c r="M46" s="271"/>
      <c r="N46" s="123">
        <f t="shared" si="3"/>
        <v>40052.5</v>
      </c>
      <c r="O46" s="123">
        <f t="shared" si="4"/>
        <v>0</v>
      </c>
      <c r="P46" s="123">
        <f t="shared" si="5"/>
        <v>0</v>
      </c>
      <c r="Q46" s="123">
        <f t="shared" si="6"/>
        <v>0</v>
      </c>
      <c r="R46" s="123">
        <f t="shared" si="7"/>
        <v>0</v>
      </c>
      <c r="S46" s="272">
        <f t="shared" si="8"/>
        <v>40052.5</v>
      </c>
    </row>
    <row r="47" ht="15.75" spans="1:19">
      <c r="A47" s="152">
        <v>41</v>
      </c>
      <c r="B47" s="238" t="s">
        <v>105</v>
      </c>
      <c r="C47" s="152" t="s">
        <v>89</v>
      </c>
      <c r="D47" s="152">
        <v>30</v>
      </c>
      <c r="E47" s="159">
        <v>0</v>
      </c>
      <c r="F47" s="159">
        <v>0</v>
      </c>
      <c r="G47" s="159">
        <v>0</v>
      </c>
      <c r="H47" s="159">
        <v>0</v>
      </c>
      <c r="I47" s="152">
        <f t="shared" si="9"/>
        <v>30</v>
      </c>
      <c r="J47" s="123">
        <v>355.8</v>
      </c>
      <c r="K47" s="124">
        <f t="shared" si="1"/>
        <v>437.7</v>
      </c>
      <c r="L47" s="269">
        <f t="shared" si="2"/>
        <v>13131</v>
      </c>
      <c r="M47" s="271"/>
      <c r="N47" s="123">
        <f t="shared" si="3"/>
        <v>13131</v>
      </c>
      <c r="O47" s="123">
        <f t="shared" si="4"/>
        <v>0</v>
      </c>
      <c r="P47" s="123">
        <f t="shared" si="5"/>
        <v>0</v>
      </c>
      <c r="Q47" s="123">
        <f t="shared" si="6"/>
        <v>0</v>
      </c>
      <c r="R47" s="123">
        <f t="shared" si="7"/>
        <v>0</v>
      </c>
      <c r="S47" s="272">
        <f t="shared" si="8"/>
        <v>13131</v>
      </c>
    </row>
    <row r="48" ht="15.75" spans="1:19">
      <c r="A48" s="152">
        <v>42</v>
      </c>
      <c r="B48" s="238" t="s">
        <v>106</v>
      </c>
      <c r="C48" s="152" t="s">
        <v>61</v>
      </c>
      <c r="D48" s="152">
        <v>50</v>
      </c>
      <c r="E48" s="159">
        <v>0</v>
      </c>
      <c r="F48" s="159">
        <v>0</v>
      </c>
      <c r="G48" s="159">
        <v>0</v>
      </c>
      <c r="H48" s="159">
        <v>0</v>
      </c>
      <c r="I48" s="152">
        <f t="shared" si="9"/>
        <v>50</v>
      </c>
      <c r="J48" s="123">
        <v>35</v>
      </c>
      <c r="K48" s="124">
        <f t="shared" si="1"/>
        <v>43.05</v>
      </c>
      <c r="L48" s="269">
        <f t="shared" si="2"/>
        <v>2152.5</v>
      </c>
      <c r="M48" s="271"/>
      <c r="N48" s="123">
        <f t="shared" si="3"/>
        <v>2152.5</v>
      </c>
      <c r="O48" s="123">
        <f t="shared" si="4"/>
        <v>0</v>
      </c>
      <c r="P48" s="123">
        <f t="shared" si="5"/>
        <v>0</v>
      </c>
      <c r="Q48" s="123">
        <f t="shared" si="6"/>
        <v>0</v>
      </c>
      <c r="R48" s="123">
        <f t="shared" si="7"/>
        <v>0</v>
      </c>
      <c r="S48" s="272">
        <f t="shared" si="8"/>
        <v>2152.5</v>
      </c>
    </row>
    <row r="49" ht="47.25" spans="1:19">
      <c r="A49" s="91">
        <v>43</v>
      </c>
      <c r="B49" s="258" t="s">
        <v>107</v>
      </c>
      <c r="C49" s="152" t="s">
        <v>73</v>
      </c>
      <c r="D49" s="159">
        <v>800</v>
      </c>
      <c r="E49" s="159">
        <v>0</v>
      </c>
      <c r="F49" s="159">
        <v>1260</v>
      </c>
      <c r="G49" s="159">
        <v>0</v>
      </c>
      <c r="H49" s="159">
        <v>0</v>
      </c>
      <c r="I49" s="91">
        <f t="shared" si="9"/>
        <v>2060</v>
      </c>
      <c r="J49" s="123">
        <v>12.3</v>
      </c>
      <c r="K49" s="124">
        <f t="shared" si="1"/>
        <v>15.13</v>
      </c>
      <c r="L49" s="269">
        <f t="shared" si="2"/>
        <v>31167.8</v>
      </c>
      <c r="M49" s="271"/>
      <c r="N49" s="123">
        <f t="shared" si="3"/>
        <v>12104</v>
      </c>
      <c r="O49" s="123">
        <f t="shared" si="4"/>
        <v>0</v>
      </c>
      <c r="P49" s="123">
        <f t="shared" si="5"/>
        <v>19063.8</v>
      </c>
      <c r="Q49" s="123">
        <f t="shared" si="6"/>
        <v>0</v>
      </c>
      <c r="R49" s="123">
        <f t="shared" si="7"/>
        <v>0</v>
      </c>
      <c r="S49" s="272">
        <f t="shared" si="8"/>
        <v>31167.8</v>
      </c>
    </row>
    <row r="50" s="251" customFormat="1" ht="47.25" spans="1:19">
      <c r="A50" s="152">
        <v>44</v>
      </c>
      <c r="B50" s="155" t="s">
        <v>108</v>
      </c>
      <c r="C50" s="152" t="s">
        <v>50</v>
      </c>
      <c r="D50" s="152">
        <v>2000</v>
      </c>
      <c r="E50" s="159">
        <v>0</v>
      </c>
      <c r="F50" s="159">
        <v>0</v>
      </c>
      <c r="G50" s="159">
        <v>0</v>
      </c>
      <c r="H50" s="159">
        <v>0</v>
      </c>
      <c r="I50" s="152">
        <f t="shared" si="9"/>
        <v>2000</v>
      </c>
      <c r="J50" s="123">
        <v>0.64</v>
      </c>
      <c r="K50" s="124">
        <f t="shared" si="1"/>
        <v>0.78</v>
      </c>
      <c r="L50" s="269">
        <f t="shared" si="2"/>
        <v>1560</v>
      </c>
      <c r="M50" s="271"/>
      <c r="N50" s="123">
        <f t="shared" si="3"/>
        <v>1560</v>
      </c>
      <c r="O50" s="123">
        <f t="shared" si="4"/>
        <v>0</v>
      </c>
      <c r="P50" s="123">
        <f t="shared" si="5"/>
        <v>0</v>
      </c>
      <c r="Q50" s="123">
        <f t="shared" si="6"/>
        <v>0</v>
      </c>
      <c r="R50" s="123">
        <f t="shared" si="7"/>
        <v>0</v>
      </c>
      <c r="S50" s="272">
        <f t="shared" si="8"/>
        <v>1560</v>
      </c>
    </row>
    <row r="51" s="251" customFormat="1" ht="31.5" spans="1:19">
      <c r="A51" s="152">
        <v>45</v>
      </c>
      <c r="B51" s="238" t="s">
        <v>109</v>
      </c>
      <c r="C51" s="152" t="s">
        <v>50</v>
      </c>
      <c r="D51" s="152">
        <v>150</v>
      </c>
      <c r="E51" s="159">
        <v>0</v>
      </c>
      <c r="F51" s="159">
        <v>0</v>
      </c>
      <c r="G51" s="159">
        <v>0</v>
      </c>
      <c r="H51" s="159">
        <v>0</v>
      </c>
      <c r="I51" s="152">
        <f t="shared" si="9"/>
        <v>150</v>
      </c>
      <c r="J51" s="123">
        <v>13.75</v>
      </c>
      <c r="K51" s="124">
        <f t="shared" si="1"/>
        <v>16.91</v>
      </c>
      <c r="L51" s="269">
        <f t="shared" si="2"/>
        <v>2536.5</v>
      </c>
      <c r="M51" s="271"/>
      <c r="N51" s="123">
        <f t="shared" si="3"/>
        <v>2536.5</v>
      </c>
      <c r="O51" s="123">
        <f t="shared" si="4"/>
        <v>0</v>
      </c>
      <c r="P51" s="123">
        <f t="shared" si="5"/>
        <v>0</v>
      </c>
      <c r="Q51" s="123">
        <f t="shared" si="6"/>
        <v>0</v>
      </c>
      <c r="R51" s="123">
        <f t="shared" si="7"/>
        <v>0</v>
      </c>
      <c r="S51" s="272">
        <f t="shared" si="8"/>
        <v>2536.5</v>
      </c>
    </row>
    <row r="52" s="251" customFormat="1" ht="31.5" spans="1:19">
      <c r="A52" s="152">
        <v>46</v>
      </c>
      <c r="B52" s="258" t="s">
        <v>110</v>
      </c>
      <c r="C52" s="152" t="s">
        <v>66</v>
      </c>
      <c r="D52" s="152">
        <v>300</v>
      </c>
      <c r="E52" s="152">
        <v>100</v>
      </c>
      <c r="F52" s="152">
        <v>180</v>
      </c>
      <c r="G52" s="152">
        <v>50</v>
      </c>
      <c r="H52" s="159">
        <v>0</v>
      </c>
      <c r="I52" s="152">
        <f t="shared" si="9"/>
        <v>630</v>
      </c>
      <c r="J52" s="123">
        <v>103.7</v>
      </c>
      <c r="K52" s="124">
        <f t="shared" si="1"/>
        <v>127.57</v>
      </c>
      <c r="L52" s="269">
        <f t="shared" si="2"/>
        <v>80369.1</v>
      </c>
      <c r="M52" s="271"/>
      <c r="N52" s="123">
        <f t="shared" si="3"/>
        <v>38271</v>
      </c>
      <c r="O52" s="123">
        <f t="shared" si="4"/>
        <v>12757</v>
      </c>
      <c r="P52" s="123">
        <f t="shared" si="5"/>
        <v>22962.6</v>
      </c>
      <c r="Q52" s="123">
        <f t="shared" si="6"/>
        <v>6378.5</v>
      </c>
      <c r="R52" s="123">
        <f t="shared" si="7"/>
        <v>0</v>
      </c>
      <c r="S52" s="272">
        <f t="shared" si="8"/>
        <v>80369.1</v>
      </c>
    </row>
    <row r="53" s="251" customFormat="1" ht="31.5" spans="1:19">
      <c r="A53" s="152">
        <v>47</v>
      </c>
      <c r="B53" s="258" t="s">
        <v>111</v>
      </c>
      <c r="C53" s="152" t="s">
        <v>66</v>
      </c>
      <c r="D53" s="152">
        <v>300</v>
      </c>
      <c r="E53" s="159">
        <v>0</v>
      </c>
      <c r="F53" s="152">
        <v>180</v>
      </c>
      <c r="G53" s="159">
        <v>0</v>
      </c>
      <c r="H53" s="159">
        <v>0</v>
      </c>
      <c r="I53" s="152">
        <f t="shared" si="9"/>
        <v>480</v>
      </c>
      <c r="J53" s="123">
        <v>90</v>
      </c>
      <c r="K53" s="124">
        <f t="shared" si="1"/>
        <v>110.71</v>
      </c>
      <c r="L53" s="269">
        <f t="shared" si="2"/>
        <v>53140.8</v>
      </c>
      <c r="M53" s="271"/>
      <c r="N53" s="123">
        <f t="shared" si="3"/>
        <v>33213</v>
      </c>
      <c r="O53" s="123">
        <f t="shared" si="4"/>
        <v>0</v>
      </c>
      <c r="P53" s="123">
        <f t="shared" si="5"/>
        <v>19927.8</v>
      </c>
      <c r="Q53" s="123">
        <f t="shared" si="6"/>
        <v>0</v>
      </c>
      <c r="R53" s="123">
        <f t="shared" si="7"/>
        <v>0</v>
      </c>
      <c r="S53" s="272">
        <f t="shared" si="8"/>
        <v>53140.8</v>
      </c>
    </row>
    <row r="54" s="251" customFormat="1" ht="72.95" customHeight="1" spans="1:19">
      <c r="A54" s="152">
        <v>48</v>
      </c>
      <c r="B54" s="238" t="s">
        <v>112</v>
      </c>
      <c r="C54" s="152" t="s">
        <v>66</v>
      </c>
      <c r="D54" s="159">
        <v>200</v>
      </c>
      <c r="E54" s="159">
        <v>0</v>
      </c>
      <c r="F54" s="159">
        <v>200</v>
      </c>
      <c r="G54" s="159">
        <v>0</v>
      </c>
      <c r="H54" s="159">
        <v>0</v>
      </c>
      <c r="I54" s="152">
        <f t="shared" si="9"/>
        <v>400</v>
      </c>
      <c r="J54" s="123">
        <v>83.17</v>
      </c>
      <c r="K54" s="124">
        <f t="shared" si="1"/>
        <v>102.31</v>
      </c>
      <c r="L54" s="269">
        <f t="shared" si="2"/>
        <v>40924</v>
      </c>
      <c r="M54" s="271"/>
      <c r="N54" s="123">
        <f t="shared" si="3"/>
        <v>20462</v>
      </c>
      <c r="O54" s="123">
        <f t="shared" si="4"/>
        <v>0</v>
      </c>
      <c r="P54" s="123">
        <f t="shared" si="5"/>
        <v>20462</v>
      </c>
      <c r="Q54" s="123">
        <f t="shared" si="6"/>
        <v>0</v>
      </c>
      <c r="R54" s="123">
        <f t="shared" si="7"/>
        <v>0</v>
      </c>
      <c r="S54" s="272">
        <f t="shared" si="8"/>
        <v>40924</v>
      </c>
    </row>
    <row r="55" s="252" customFormat="1" ht="65.25" customHeight="1" spans="1:19">
      <c r="A55" s="152">
        <v>49</v>
      </c>
      <c r="B55" s="258" t="s">
        <v>113</v>
      </c>
      <c r="C55" s="152" t="s">
        <v>66</v>
      </c>
      <c r="D55" s="152">
        <v>200</v>
      </c>
      <c r="E55" s="159">
        <v>0</v>
      </c>
      <c r="F55" s="152">
        <v>300</v>
      </c>
      <c r="G55" s="159">
        <v>0</v>
      </c>
      <c r="H55" s="159">
        <v>0</v>
      </c>
      <c r="I55" s="152">
        <f t="shared" si="9"/>
        <v>500</v>
      </c>
      <c r="J55" s="123">
        <v>60</v>
      </c>
      <c r="K55" s="124">
        <f t="shared" si="1"/>
        <v>73.81</v>
      </c>
      <c r="L55" s="269">
        <f t="shared" si="2"/>
        <v>36905</v>
      </c>
      <c r="M55" s="242"/>
      <c r="N55" s="123">
        <f t="shared" si="3"/>
        <v>14762</v>
      </c>
      <c r="O55" s="123">
        <f t="shared" si="4"/>
        <v>0</v>
      </c>
      <c r="P55" s="123">
        <f t="shared" si="5"/>
        <v>22143</v>
      </c>
      <c r="Q55" s="123">
        <f t="shared" si="6"/>
        <v>0</v>
      </c>
      <c r="R55" s="123">
        <f t="shared" si="7"/>
        <v>0</v>
      </c>
      <c r="S55" s="272">
        <f t="shared" si="8"/>
        <v>36905</v>
      </c>
    </row>
    <row r="56" ht="15.75" spans="1:19">
      <c r="A56" s="91">
        <v>50</v>
      </c>
      <c r="B56" s="238" t="s">
        <v>114</v>
      </c>
      <c r="C56" s="91" t="s">
        <v>61</v>
      </c>
      <c r="D56" s="91">
        <v>150</v>
      </c>
      <c r="E56" s="159">
        <v>0</v>
      </c>
      <c r="F56" s="159">
        <v>0</v>
      </c>
      <c r="G56" s="159">
        <v>0</v>
      </c>
      <c r="H56" s="159">
        <v>0</v>
      </c>
      <c r="I56" s="91">
        <f t="shared" si="9"/>
        <v>150</v>
      </c>
      <c r="J56" s="123">
        <v>11.07</v>
      </c>
      <c r="K56" s="124">
        <f t="shared" si="1"/>
        <v>13.61</v>
      </c>
      <c r="L56" s="269">
        <f t="shared" si="2"/>
        <v>2041.5</v>
      </c>
      <c r="M56" s="271"/>
      <c r="N56" s="123">
        <f t="shared" si="3"/>
        <v>2041.5</v>
      </c>
      <c r="O56" s="123">
        <f t="shared" si="4"/>
        <v>0</v>
      </c>
      <c r="P56" s="123">
        <f t="shared" si="5"/>
        <v>0</v>
      </c>
      <c r="Q56" s="123">
        <f t="shared" si="6"/>
        <v>0</v>
      </c>
      <c r="R56" s="123">
        <f t="shared" si="7"/>
        <v>0</v>
      </c>
      <c r="S56" s="272">
        <f t="shared" si="8"/>
        <v>2041.5</v>
      </c>
    </row>
    <row r="57" ht="15.75" spans="1:19">
      <c r="A57" s="91">
        <v>51</v>
      </c>
      <c r="B57" s="238" t="s">
        <v>115</v>
      </c>
      <c r="C57" s="91" t="s">
        <v>50</v>
      </c>
      <c r="D57" s="91">
        <v>50</v>
      </c>
      <c r="E57" s="159">
        <v>0</v>
      </c>
      <c r="F57" s="159">
        <v>0</v>
      </c>
      <c r="G57" s="159">
        <v>0</v>
      </c>
      <c r="H57" s="159">
        <v>0</v>
      </c>
      <c r="I57" s="91">
        <f t="shared" si="9"/>
        <v>50</v>
      </c>
      <c r="J57" s="123">
        <v>161.9</v>
      </c>
      <c r="K57" s="124">
        <f t="shared" si="1"/>
        <v>199.16</v>
      </c>
      <c r="L57" s="269">
        <f t="shared" si="2"/>
        <v>9958</v>
      </c>
      <c r="M57" s="271"/>
      <c r="N57" s="123">
        <f t="shared" si="3"/>
        <v>9958</v>
      </c>
      <c r="O57" s="123">
        <f t="shared" si="4"/>
        <v>0</v>
      </c>
      <c r="P57" s="123">
        <f t="shared" si="5"/>
        <v>0</v>
      </c>
      <c r="Q57" s="123">
        <f t="shared" si="6"/>
        <v>0</v>
      </c>
      <c r="R57" s="123">
        <f t="shared" si="7"/>
        <v>0</v>
      </c>
      <c r="S57" s="272">
        <f t="shared" si="8"/>
        <v>9958</v>
      </c>
    </row>
    <row r="58" ht="15.75" spans="1:19">
      <c r="A58" s="152">
        <v>52</v>
      </c>
      <c r="B58" s="238" t="s">
        <v>116</v>
      </c>
      <c r="C58" s="152" t="s">
        <v>61</v>
      </c>
      <c r="D58" s="152">
        <v>100</v>
      </c>
      <c r="E58" s="152">
        <v>50</v>
      </c>
      <c r="F58" s="159">
        <v>0</v>
      </c>
      <c r="G58" s="152">
        <v>30</v>
      </c>
      <c r="H58" s="159">
        <v>0</v>
      </c>
      <c r="I58" s="152">
        <f t="shared" si="9"/>
        <v>180</v>
      </c>
      <c r="J58" s="123">
        <v>47.21</v>
      </c>
      <c r="K58" s="124">
        <f t="shared" si="1"/>
        <v>58.07</v>
      </c>
      <c r="L58" s="269">
        <f t="shared" si="2"/>
        <v>10452.6</v>
      </c>
      <c r="M58" s="271"/>
      <c r="N58" s="123">
        <f t="shared" si="3"/>
        <v>5807</v>
      </c>
      <c r="O58" s="123">
        <f t="shared" si="4"/>
        <v>2903.5</v>
      </c>
      <c r="P58" s="123">
        <f t="shared" si="5"/>
        <v>0</v>
      </c>
      <c r="Q58" s="123">
        <f t="shared" si="6"/>
        <v>1742.1</v>
      </c>
      <c r="R58" s="123">
        <f t="shared" si="7"/>
        <v>0</v>
      </c>
      <c r="S58" s="272">
        <f t="shared" si="8"/>
        <v>10452.6</v>
      </c>
    </row>
    <row r="59" ht="15.75" spans="1:19">
      <c r="A59" s="152">
        <v>53</v>
      </c>
      <c r="B59" s="238" t="s">
        <v>117</v>
      </c>
      <c r="C59" s="152" t="s">
        <v>61</v>
      </c>
      <c r="D59" s="152">
        <v>100</v>
      </c>
      <c r="E59" s="152">
        <v>50</v>
      </c>
      <c r="F59" s="159">
        <v>0</v>
      </c>
      <c r="G59" s="152">
        <v>30</v>
      </c>
      <c r="H59" s="159">
        <v>0</v>
      </c>
      <c r="I59" s="152">
        <f t="shared" si="9"/>
        <v>180</v>
      </c>
      <c r="J59" s="123">
        <v>21.59</v>
      </c>
      <c r="K59" s="124">
        <f t="shared" si="1"/>
        <v>26.56</v>
      </c>
      <c r="L59" s="269">
        <f t="shared" si="2"/>
        <v>4780.8</v>
      </c>
      <c r="M59" s="271"/>
      <c r="N59" s="123">
        <f t="shared" si="3"/>
        <v>2656</v>
      </c>
      <c r="O59" s="123">
        <f t="shared" si="4"/>
        <v>1328</v>
      </c>
      <c r="P59" s="123">
        <f t="shared" si="5"/>
        <v>0</v>
      </c>
      <c r="Q59" s="123">
        <f t="shared" si="6"/>
        <v>796.8</v>
      </c>
      <c r="R59" s="123">
        <f t="shared" si="7"/>
        <v>0</v>
      </c>
      <c r="S59" s="272">
        <f t="shared" si="8"/>
        <v>4780.8</v>
      </c>
    </row>
    <row r="60" ht="15.75" spans="1:19">
      <c r="A60" s="152">
        <v>54</v>
      </c>
      <c r="B60" s="238" t="s">
        <v>118</v>
      </c>
      <c r="C60" s="152" t="s">
        <v>61</v>
      </c>
      <c r="D60" s="152">
        <v>20</v>
      </c>
      <c r="E60" s="152">
        <v>20</v>
      </c>
      <c r="F60" s="159">
        <v>0</v>
      </c>
      <c r="G60" s="152">
        <v>10</v>
      </c>
      <c r="H60" s="159">
        <v>0</v>
      </c>
      <c r="I60" s="152">
        <f t="shared" si="9"/>
        <v>50</v>
      </c>
      <c r="J60" s="123">
        <v>35</v>
      </c>
      <c r="K60" s="124">
        <f t="shared" si="1"/>
        <v>43.05</v>
      </c>
      <c r="L60" s="269">
        <f t="shared" si="2"/>
        <v>2152.5</v>
      </c>
      <c r="M60" s="271"/>
      <c r="N60" s="123">
        <f t="shared" si="3"/>
        <v>861</v>
      </c>
      <c r="O60" s="123">
        <f t="shared" si="4"/>
        <v>861</v>
      </c>
      <c r="P60" s="123">
        <f t="shared" si="5"/>
        <v>0</v>
      </c>
      <c r="Q60" s="123">
        <f t="shared" si="6"/>
        <v>430.5</v>
      </c>
      <c r="R60" s="123">
        <f t="shared" si="7"/>
        <v>0</v>
      </c>
      <c r="S60" s="272">
        <f t="shared" si="8"/>
        <v>2152.5</v>
      </c>
    </row>
    <row r="61" ht="47.25" spans="1:19">
      <c r="A61" s="152">
        <v>55</v>
      </c>
      <c r="B61" s="156" t="s">
        <v>119</v>
      </c>
      <c r="C61" s="152" t="s">
        <v>73</v>
      </c>
      <c r="D61" s="159">
        <v>2000</v>
      </c>
      <c r="E61" s="159">
        <v>0</v>
      </c>
      <c r="F61" s="159">
        <v>4890</v>
      </c>
      <c r="G61" s="159">
        <v>0</v>
      </c>
      <c r="H61" s="159">
        <v>0</v>
      </c>
      <c r="I61" s="152">
        <f t="shared" si="9"/>
        <v>6890</v>
      </c>
      <c r="J61" s="123">
        <v>2.39</v>
      </c>
      <c r="K61" s="124">
        <f t="shared" si="1"/>
        <v>2.94</v>
      </c>
      <c r="L61" s="269">
        <f t="shared" si="2"/>
        <v>20256.6</v>
      </c>
      <c r="M61" s="271"/>
      <c r="N61" s="123">
        <f t="shared" si="3"/>
        <v>5880</v>
      </c>
      <c r="O61" s="123">
        <f t="shared" si="4"/>
        <v>0</v>
      </c>
      <c r="P61" s="123">
        <f t="shared" si="5"/>
        <v>14376.6</v>
      </c>
      <c r="Q61" s="123">
        <f t="shared" si="6"/>
        <v>0</v>
      </c>
      <c r="R61" s="123">
        <f t="shared" si="7"/>
        <v>0</v>
      </c>
      <c r="S61" s="272">
        <f t="shared" si="8"/>
        <v>20256.6</v>
      </c>
    </row>
    <row r="62" ht="15.75" spans="1:19">
      <c r="A62" s="152">
        <v>56</v>
      </c>
      <c r="B62" s="238" t="s">
        <v>120</v>
      </c>
      <c r="C62" s="157" t="s">
        <v>50</v>
      </c>
      <c r="D62" s="152">
        <v>50</v>
      </c>
      <c r="E62" s="159">
        <v>0</v>
      </c>
      <c r="F62" s="159">
        <v>0</v>
      </c>
      <c r="G62" s="159">
        <v>0</v>
      </c>
      <c r="H62" s="159">
        <v>0</v>
      </c>
      <c r="I62" s="152">
        <f t="shared" si="9"/>
        <v>50</v>
      </c>
      <c r="J62" s="123">
        <v>151.85</v>
      </c>
      <c r="K62" s="124">
        <f t="shared" si="1"/>
        <v>186.8</v>
      </c>
      <c r="L62" s="269">
        <f t="shared" si="2"/>
        <v>9340</v>
      </c>
      <c r="M62" s="271"/>
      <c r="N62" s="123">
        <f t="shared" si="3"/>
        <v>9340</v>
      </c>
      <c r="O62" s="123">
        <f t="shared" si="4"/>
        <v>0</v>
      </c>
      <c r="P62" s="123">
        <f t="shared" si="5"/>
        <v>0</v>
      </c>
      <c r="Q62" s="123">
        <f t="shared" si="6"/>
        <v>0</v>
      </c>
      <c r="R62" s="123">
        <f t="shared" si="7"/>
        <v>0</v>
      </c>
      <c r="S62" s="272">
        <f t="shared" si="8"/>
        <v>9340</v>
      </c>
    </row>
    <row r="63" ht="31.5" spans="1:19">
      <c r="A63" s="91">
        <v>57</v>
      </c>
      <c r="B63" s="238" t="s">
        <v>121</v>
      </c>
      <c r="C63" s="157" t="s">
        <v>50</v>
      </c>
      <c r="D63" s="152">
        <v>30</v>
      </c>
      <c r="E63" s="159">
        <v>0</v>
      </c>
      <c r="F63" s="159">
        <v>0</v>
      </c>
      <c r="G63" s="159">
        <v>0</v>
      </c>
      <c r="H63" s="159">
        <v>0</v>
      </c>
      <c r="I63" s="91">
        <f t="shared" si="9"/>
        <v>30</v>
      </c>
      <c r="J63" s="123">
        <v>155</v>
      </c>
      <c r="K63" s="124">
        <f t="shared" si="1"/>
        <v>190.68</v>
      </c>
      <c r="L63" s="269">
        <f t="shared" si="2"/>
        <v>5720.4</v>
      </c>
      <c r="M63" s="271"/>
      <c r="N63" s="123">
        <f t="shared" si="3"/>
        <v>5720.4</v>
      </c>
      <c r="O63" s="123">
        <f t="shared" si="4"/>
        <v>0</v>
      </c>
      <c r="P63" s="123">
        <f t="shared" si="5"/>
        <v>0</v>
      </c>
      <c r="Q63" s="123">
        <f t="shared" si="6"/>
        <v>0</v>
      </c>
      <c r="R63" s="123">
        <f t="shared" si="7"/>
        <v>0</v>
      </c>
      <c r="S63" s="272">
        <f t="shared" si="8"/>
        <v>5720.4</v>
      </c>
    </row>
    <row r="64" ht="31.5" spans="1:19">
      <c r="A64" s="91">
        <v>58</v>
      </c>
      <c r="B64" s="258" t="s">
        <v>122</v>
      </c>
      <c r="C64" s="152" t="s">
        <v>89</v>
      </c>
      <c r="D64" s="159">
        <v>20</v>
      </c>
      <c r="E64" s="159">
        <v>0</v>
      </c>
      <c r="F64" s="159">
        <v>0</v>
      </c>
      <c r="G64" s="159">
        <v>0</v>
      </c>
      <c r="H64" s="159">
        <v>0</v>
      </c>
      <c r="I64" s="91">
        <f t="shared" si="9"/>
        <v>20</v>
      </c>
      <c r="J64" s="123">
        <v>298.05</v>
      </c>
      <c r="K64" s="124">
        <f t="shared" si="1"/>
        <v>366.66</v>
      </c>
      <c r="L64" s="269">
        <f t="shared" si="2"/>
        <v>7333.2</v>
      </c>
      <c r="M64" s="271"/>
      <c r="N64" s="123">
        <f t="shared" si="3"/>
        <v>7333.2</v>
      </c>
      <c r="O64" s="123">
        <f t="shared" si="4"/>
        <v>0</v>
      </c>
      <c r="P64" s="123">
        <f t="shared" si="5"/>
        <v>0</v>
      </c>
      <c r="Q64" s="123">
        <f t="shared" si="6"/>
        <v>0</v>
      </c>
      <c r="R64" s="123">
        <f t="shared" si="7"/>
        <v>0</v>
      </c>
      <c r="S64" s="272">
        <f t="shared" si="8"/>
        <v>7333.2</v>
      </c>
    </row>
    <row r="65" ht="31.5" spans="1:19">
      <c r="A65" s="152">
        <v>59</v>
      </c>
      <c r="B65" s="238" t="s">
        <v>123</v>
      </c>
      <c r="C65" s="152" t="s">
        <v>89</v>
      </c>
      <c r="D65" s="152">
        <v>10</v>
      </c>
      <c r="E65" s="159">
        <v>0</v>
      </c>
      <c r="F65" s="159">
        <v>0</v>
      </c>
      <c r="G65" s="159">
        <v>0</v>
      </c>
      <c r="H65" s="159">
        <v>0</v>
      </c>
      <c r="I65" s="152">
        <f t="shared" si="9"/>
        <v>10</v>
      </c>
      <c r="J65" s="123">
        <v>310</v>
      </c>
      <c r="K65" s="124">
        <f t="shared" si="1"/>
        <v>381.36</v>
      </c>
      <c r="L65" s="269">
        <f t="shared" si="2"/>
        <v>3813.6</v>
      </c>
      <c r="M65" s="271"/>
      <c r="N65" s="123">
        <f t="shared" si="3"/>
        <v>3813.6</v>
      </c>
      <c r="O65" s="123">
        <f t="shared" si="4"/>
        <v>0</v>
      </c>
      <c r="P65" s="123">
        <f t="shared" si="5"/>
        <v>0</v>
      </c>
      <c r="Q65" s="123">
        <f t="shared" si="6"/>
        <v>0</v>
      </c>
      <c r="R65" s="123">
        <f t="shared" si="7"/>
        <v>0</v>
      </c>
      <c r="S65" s="272">
        <f t="shared" si="8"/>
        <v>3813.6</v>
      </c>
    </row>
    <row r="66" ht="31.5" spans="1:19">
      <c r="A66" s="152">
        <v>60</v>
      </c>
      <c r="B66" s="238" t="s">
        <v>124</v>
      </c>
      <c r="C66" s="152" t="s">
        <v>89</v>
      </c>
      <c r="D66" s="152">
        <v>10</v>
      </c>
      <c r="E66" s="159">
        <v>0</v>
      </c>
      <c r="F66" s="159">
        <v>0</v>
      </c>
      <c r="G66" s="159">
        <v>0</v>
      </c>
      <c r="H66" s="159">
        <v>0</v>
      </c>
      <c r="I66" s="152">
        <f t="shared" si="9"/>
        <v>10</v>
      </c>
      <c r="J66" s="123">
        <v>600</v>
      </c>
      <c r="K66" s="124">
        <f t="shared" si="1"/>
        <v>738.12</v>
      </c>
      <c r="L66" s="269">
        <f t="shared" si="2"/>
        <v>7381.2</v>
      </c>
      <c r="M66" s="271"/>
      <c r="N66" s="123">
        <f t="shared" si="3"/>
        <v>7381.2</v>
      </c>
      <c r="O66" s="123">
        <f t="shared" si="4"/>
        <v>0</v>
      </c>
      <c r="P66" s="123">
        <f t="shared" si="5"/>
        <v>0</v>
      </c>
      <c r="Q66" s="123">
        <f t="shared" si="6"/>
        <v>0</v>
      </c>
      <c r="R66" s="123">
        <f t="shared" si="7"/>
        <v>0</v>
      </c>
      <c r="S66" s="272">
        <f t="shared" si="8"/>
        <v>7381.2</v>
      </c>
    </row>
    <row r="67" ht="31.5" spans="1:19">
      <c r="A67" s="152">
        <v>61</v>
      </c>
      <c r="B67" s="258" t="s">
        <v>125</v>
      </c>
      <c r="C67" s="152" t="s">
        <v>89</v>
      </c>
      <c r="D67" s="152">
        <v>0</v>
      </c>
      <c r="E67" s="159">
        <v>0</v>
      </c>
      <c r="F67" s="152">
        <v>20</v>
      </c>
      <c r="G67" s="159">
        <v>0</v>
      </c>
      <c r="H67" s="159">
        <v>0</v>
      </c>
      <c r="I67" s="152">
        <f t="shared" si="9"/>
        <v>20</v>
      </c>
      <c r="J67" s="123">
        <v>600</v>
      </c>
      <c r="K67" s="124">
        <f t="shared" si="1"/>
        <v>738.12</v>
      </c>
      <c r="L67" s="269">
        <f t="shared" si="2"/>
        <v>14762.4</v>
      </c>
      <c r="M67" s="271"/>
      <c r="N67" s="123">
        <f t="shared" si="3"/>
        <v>0</v>
      </c>
      <c r="O67" s="123">
        <f t="shared" si="4"/>
        <v>0</v>
      </c>
      <c r="P67" s="123">
        <f t="shared" si="5"/>
        <v>14762.4</v>
      </c>
      <c r="Q67" s="123">
        <f t="shared" si="6"/>
        <v>0</v>
      </c>
      <c r="R67" s="123">
        <f t="shared" si="7"/>
        <v>0</v>
      </c>
      <c r="S67" s="272">
        <f t="shared" si="8"/>
        <v>14762.4</v>
      </c>
    </row>
    <row r="68" ht="31.5" spans="1:19">
      <c r="A68" s="91">
        <v>62</v>
      </c>
      <c r="B68" s="238" t="s">
        <v>126</v>
      </c>
      <c r="C68" s="91" t="s">
        <v>50</v>
      </c>
      <c r="D68" s="91">
        <v>30</v>
      </c>
      <c r="E68" s="91">
        <v>30</v>
      </c>
      <c r="F68" s="159">
        <v>0</v>
      </c>
      <c r="G68" s="91">
        <v>20</v>
      </c>
      <c r="H68" s="159">
        <v>0</v>
      </c>
      <c r="I68" s="91">
        <f t="shared" si="9"/>
        <v>80</v>
      </c>
      <c r="J68" s="123">
        <v>446</v>
      </c>
      <c r="K68" s="124">
        <f t="shared" si="1"/>
        <v>548.66</v>
      </c>
      <c r="L68" s="269">
        <f t="shared" si="2"/>
        <v>43892.8</v>
      </c>
      <c r="M68" s="271"/>
      <c r="N68" s="123">
        <f t="shared" si="3"/>
        <v>16459.8</v>
      </c>
      <c r="O68" s="123">
        <f t="shared" si="4"/>
        <v>16459.8</v>
      </c>
      <c r="P68" s="123">
        <f t="shared" si="5"/>
        <v>0</v>
      </c>
      <c r="Q68" s="123">
        <f t="shared" si="6"/>
        <v>10973.2</v>
      </c>
      <c r="R68" s="123">
        <f t="shared" si="7"/>
        <v>0</v>
      </c>
      <c r="S68" s="272">
        <f t="shared" si="8"/>
        <v>43892.8</v>
      </c>
    </row>
    <row r="69" ht="31.5" spans="1:19">
      <c r="A69" s="152">
        <v>63</v>
      </c>
      <c r="B69" s="238" t="s">
        <v>127</v>
      </c>
      <c r="C69" s="152" t="s">
        <v>50</v>
      </c>
      <c r="D69" s="152">
        <v>30</v>
      </c>
      <c r="E69" s="152">
        <v>30</v>
      </c>
      <c r="F69" s="159">
        <v>0</v>
      </c>
      <c r="G69" s="152">
        <v>15</v>
      </c>
      <c r="H69" s="159">
        <v>0</v>
      </c>
      <c r="I69" s="152">
        <f t="shared" si="9"/>
        <v>75</v>
      </c>
      <c r="J69" s="123">
        <v>300</v>
      </c>
      <c r="K69" s="124">
        <f t="shared" si="1"/>
        <v>369.06</v>
      </c>
      <c r="L69" s="269">
        <f t="shared" si="2"/>
        <v>27679.5</v>
      </c>
      <c r="M69" s="271"/>
      <c r="N69" s="123">
        <f t="shared" si="3"/>
        <v>11071.8</v>
      </c>
      <c r="O69" s="123">
        <f t="shared" si="4"/>
        <v>11071.8</v>
      </c>
      <c r="P69" s="123">
        <f t="shared" si="5"/>
        <v>0</v>
      </c>
      <c r="Q69" s="123">
        <f t="shared" si="6"/>
        <v>5535.9</v>
      </c>
      <c r="R69" s="123">
        <f t="shared" si="7"/>
        <v>0</v>
      </c>
      <c r="S69" s="272">
        <f t="shared" si="8"/>
        <v>27679.5</v>
      </c>
    </row>
    <row r="70" ht="31.5" spans="1:19">
      <c r="A70" s="91">
        <v>64</v>
      </c>
      <c r="B70" s="238" t="s">
        <v>128</v>
      </c>
      <c r="C70" s="91" t="s">
        <v>50</v>
      </c>
      <c r="D70" s="91">
        <v>3000</v>
      </c>
      <c r="E70" s="91">
        <v>1000</v>
      </c>
      <c r="F70" s="159">
        <v>0</v>
      </c>
      <c r="G70" s="91">
        <v>500</v>
      </c>
      <c r="H70" s="159">
        <v>0</v>
      </c>
      <c r="I70" s="91">
        <f t="shared" si="9"/>
        <v>4500</v>
      </c>
      <c r="J70" s="123">
        <v>39.95</v>
      </c>
      <c r="K70" s="124">
        <f t="shared" si="1"/>
        <v>49.14</v>
      </c>
      <c r="L70" s="269">
        <f t="shared" si="2"/>
        <v>221130</v>
      </c>
      <c r="M70" s="271"/>
      <c r="N70" s="123">
        <f t="shared" si="3"/>
        <v>147420</v>
      </c>
      <c r="O70" s="123">
        <f t="shared" si="4"/>
        <v>49140</v>
      </c>
      <c r="P70" s="123">
        <f t="shared" si="5"/>
        <v>0</v>
      </c>
      <c r="Q70" s="123">
        <f t="shared" si="6"/>
        <v>24570</v>
      </c>
      <c r="R70" s="123">
        <f t="shared" si="7"/>
        <v>0</v>
      </c>
      <c r="S70" s="272">
        <f t="shared" si="8"/>
        <v>221130</v>
      </c>
    </row>
    <row r="71" ht="31.5" spans="1:19">
      <c r="A71" s="91">
        <v>65</v>
      </c>
      <c r="B71" s="238" t="s">
        <v>129</v>
      </c>
      <c r="C71" s="91" t="s">
        <v>50</v>
      </c>
      <c r="D71" s="91">
        <v>3000</v>
      </c>
      <c r="E71" s="91">
        <v>1000</v>
      </c>
      <c r="F71" s="159">
        <v>0</v>
      </c>
      <c r="G71" s="91">
        <v>500</v>
      </c>
      <c r="H71" s="159">
        <v>0</v>
      </c>
      <c r="I71" s="91">
        <f t="shared" si="9"/>
        <v>4500</v>
      </c>
      <c r="J71" s="123">
        <v>39.95</v>
      </c>
      <c r="K71" s="124">
        <f t="shared" si="1"/>
        <v>49.14</v>
      </c>
      <c r="L71" s="269">
        <f t="shared" si="2"/>
        <v>221130</v>
      </c>
      <c r="M71" s="271"/>
      <c r="N71" s="123">
        <f t="shared" si="3"/>
        <v>147420</v>
      </c>
      <c r="O71" s="123">
        <f t="shared" si="4"/>
        <v>49140</v>
      </c>
      <c r="P71" s="123">
        <f t="shared" si="5"/>
        <v>0</v>
      </c>
      <c r="Q71" s="123">
        <f t="shared" si="6"/>
        <v>24570</v>
      </c>
      <c r="R71" s="123">
        <f t="shared" si="7"/>
        <v>0</v>
      </c>
      <c r="S71" s="272">
        <f t="shared" si="8"/>
        <v>221130</v>
      </c>
    </row>
    <row r="72" ht="63" spans="1:19">
      <c r="A72" s="91">
        <v>66</v>
      </c>
      <c r="B72" s="258" t="s">
        <v>130</v>
      </c>
      <c r="C72" s="91" t="s">
        <v>50</v>
      </c>
      <c r="D72" s="91">
        <v>20000</v>
      </c>
      <c r="E72" s="91">
        <v>1000</v>
      </c>
      <c r="F72" s="91">
        <v>50000</v>
      </c>
      <c r="G72" s="91">
        <v>500</v>
      </c>
      <c r="H72" s="159">
        <v>0</v>
      </c>
      <c r="I72" s="91">
        <f t="shared" si="9"/>
        <v>71500</v>
      </c>
      <c r="J72" s="123">
        <v>0.85</v>
      </c>
      <c r="K72" s="124">
        <f t="shared" ref="K72:K86" si="10">TRUNC(J72+J72*$K$4,2)</f>
        <v>1.04</v>
      </c>
      <c r="L72" s="269">
        <f t="shared" ref="L72:L86" si="11">I72*K72</f>
        <v>74360</v>
      </c>
      <c r="M72" s="271"/>
      <c r="N72" s="123">
        <f t="shared" ref="N72:N86" si="12">K72*D72</f>
        <v>20800</v>
      </c>
      <c r="O72" s="123">
        <f t="shared" ref="O72:O86" si="13">K72*E72</f>
        <v>1040</v>
      </c>
      <c r="P72" s="123">
        <f t="shared" ref="P72:P86" si="14">K72*F72</f>
        <v>52000</v>
      </c>
      <c r="Q72" s="123">
        <f t="shared" ref="Q72:Q86" si="15">K72*G72</f>
        <v>520</v>
      </c>
      <c r="R72" s="123">
        <f t="shared" ref="R72:R86" si="16">K72*H72</f>
        <v>0</v>
      </c>
      <c r="S72" s="272">
        <f t="shared" ref="S72:S86" si="17">SUM(N72:R72)</f>
        <v>74360</v>
      </c>
    </row>
    <row r="73" ht="31.5" spans="1:19">
      <c r="A73" s="91">
        <v>67</v>
      </c>
      <c r="B73" s="238" t="s">
        <v>131</v>
      </c>
      <c r="C73" s="91" t="s">
        <v>50</v>
      </c>
      <c r="D73" s="91">
        <v>2500</v>
      </c>
      <c r="E73" s="91">
        <v>2000</v>
      </c>
      <c r="F73" s="159">
        <v>0</v>
      </c>
      <c r="G73" s="91">
        <v>1000</v>
      </c>
      <c r="H73" s="159">
        <v>0</v>
      </c>
      <c r="I73" s="91">
        <f t="shared" si="9"/>
        <v>5500</v>
      </c>
      <c r="J73" s="123">
        <v>2</v>
      </c>
      <c r="K73" s="124">
        <f t="shared" si="10"/>
        <v>2.46</v>
      </c>
      <c r="L73" s="269">
        <f t="shared" si="11"/>
        <v>13530</v>
      </c>
      <c r="M73" s="271"/>
      <c r="N73" s="123">
        <f t="shared" si="12"/>
        <v>6150</v>
      </c>
      <c r="O73" s="123">
        <f t="shared" si="13"/>
        <v>4920</v>
      </c>
      <c r="P73" s="123">
        <f t="shared" si="14"/>
        <v>0</v>
      </c>
      <c r="Q73" s="123">
        <f t="shared" si="15"/>
        <v>2460</v>
      </c>
      <c r="R73" s="123">
        <f t="shared" si="16"/>
        <v>0</v>
      </c>
      <c r="S73" s="272">
        <f t="shared" si="17"/>
        <v>13530</v>
      </c>
    </row>
    <row r="74" ht="21.75" customHeight="1" spans="1:19">
      <c r="A74" s="91">
        <v>68</v>
      </c>
      <c r="B74" s="238" t="s">
        <v>132</v>
      </c>
      <c r="C74" s="91" t="s">
        <v>50</v>
      </c>
      <c r="D74" s="91">
        <v>2500</v>
      </c>
      <c r="E74" s="91">
        <v>2000</v>
      </c>
      <c r="F74" s="159">
        <v>0</v>
      </c>
      <c r="G74" s="91">
        <v>1000</v>
      </c>
      <c r="H74" s="159">
        <v>0</v>
      </c>
      <c r="I74" s="91">
        <f t="shared" si="9"/>
        <v>5500</v>
      </c>
      <c r="J74" s="123">
        <v>0.73</v>
      </c>
      <c r="K74" s="124">
        <f t="shared" si="10"/>
        <v>0.89</v>
      </c>
      <c r="L74" s="269">
        <f t="shared" si="11"/>
        <v>4895</v>
      </c>
      <c r="M74" s="271"/>
      <c r="N74" s="123">
        <f t="shared" si="12"/>
        <v>2225</v>
      </c>
      <c r="O74" s="123">
        <f t="shared" si="13"/>
        <v>1780</v>
      </c>
      <c r="P74" s="123">
        <f t="shared" si="14"/>
        <v>0</v>
      </c>
      <c r="Q74" s="123">
        <f t="shared" si="15"/>
        <v>890</v>
      </c>
      <c r="R74" s="123">
        <f t="shared" si="16"/>
        <v>0</v>
      </c>
      <c r="S74" s="272">
        <f t="shared" si="17"/>
        <v>4895</v>
      </c>
    </row>
    <row r="75" ht="27" customHeight="1" spans="1:19">
      <c r="A75" s="91">
        <v>69</v>
      </c>
      <c r="B75" s="238" t="s">
        <v>133</v>
      </c>
      <c r="C75" s="91" t="s">
        <v>50</v>
      </c>
      <c r="D75" s="91">
        <v>14000</v>
      </c>
      <c r="E75" s="91">
        <v>10000</v>
      </c>
      <c r="F75" s="91">
        <v>1500</v>
      </c>
      <c r="G75" s="91">
        <v>5000</v>
      </c>
      <c r="H75" s="159">
        <v>0</v>
      </c>
      <c r="I75" s="91">
        <f t="shared" si="9"/>
        <v>30500</v>
      </c>
      <c r="J75" s="123">
        <v>0.48</v>
      </c>
      <c r="K75" s="124">
        <f t="shared" si="10"/>
        <v>0.59</v>
      </c>
      <c r="L75" s="269">
        <f t="shared" si="11"/>
        <v>17995</v>
      </c>
      <c r="M75" s="271"/>
      <c r="N75" s="123">
        <f t="shared" si="12"/>
        <v>8260</v>
      </c>
      <c r="O75" s="123">
        <f t="shared" si="13"/>
        <v>5900</v>
      </c>
      <c r="P75" s="123">
        <f t="shared" si="14"/>
        <v>885</v>
      </c>
      <c r="Q75" s="123">
        <f t="shared" si="15"/>
        <v>2950</v>
      </c>
      <c r="R75" s="123">
        <f t="shared" si="16"/>
        <v>0</v>
      </c>
      <c r="S75" s="272">
        <f t="shared" si="17"/>
        <v>17995</v>
      </c>
    </row>
    <row r="76" ht="31.5" spans="1:19">
      <c r="A76" s="91">
        <v>70</v>
      </c>
      <c r="B76" s="238" t="s">
        <v>134</v>
      </c>
      <c r="C76" s="91" t="s">
        <v>73</v>
      </c>
      <c r="D76" s="91">
        <v>300</v>
      </c>
      <c r="E76" s="91">
        <v>80</v>
      </c>
      <c r="F76" s="159">
        <v>0</v>
      </c>
      <c r="G76" s="91">
        <v>50</v>
      </c>
      <c r="H76" s="159">
        <v>0</v>
      </c>
      <c r="I76" s="91">
        <f t="shared" si="9"/>
        <v>430</v>
      </c>
      <c r="J76" s="123">
        <v>22.22</v>
      </c>
      <c r="K76" s="124">
        <f t="shared" si="10"/>
        <v>27.33</v>
      </c>
      <c r="L76" s="269">
        <f t="shared" si="11"/>
        <v>11751.9</v>
      </c>
      <c r="M76" s="271"/>
      <c r="N76" s="123">
        <f t="shared" si="12"/>
        <v>8199</v>
      </c>
      <c r="O76" s="123">
        <f t="shared" si="13"/>
        <v>2186.4</v>
      </c>
      <c r="P76" s="123">
        <f t="shared" si="14"/>
        <v>0</v>
      </c>
      <c r="Q76" s="123">
        <f t="shared" si="15"/>
        <v>1366.5</v>
      </c>
      <c r="R76" s="123">
        <f t="shared" si="16"/>
        <v>0</v>
      </c>
      <c r="S76" s="272">
        <f t="shared" si="17"/>
        <v>11751.9</v>
      </c>
    </row>
    <row r="77" ht="31.5" spans="1:19">
      <c r="A77" s="91">
        <v>71</v>
      </c>
      <c r="B77" s="238" t="s">
        <v>135</v>
      </c>
      <c r="C77" s="152" t="s">
        <v>50</v>
      </c>
      <c r="D77" s="152">
        <v>20</v>
      </c>
      <c r="E77" s="159">
        <v>0</v>
      </c>
      <c r="F77" s="159">
        <v>0</v>
      </c>
      <c r="G77" s="159">
        <v>0</v>
      </c>
      <c r="H77" s="159">
        <v>0</v>
      </c>
      <c r="I77" s="91">
        <f t="shared" si="9"/>
        <v>20</v>
      </c>
      <c r="J77" s="123">
        <v>47.5</v>
      </c>
      <c r="K77" s="124">
        <f t="shared" si="10"/>
        <v>58.43</v>
      </c>
      <c r="L77" s="269">
        <f t="shared" si="11"/>
        <v>1168.6</v>
      </c>
      <c r="M77" s="271"/>
      <c r="N77" s="123">
        <f t="shared" si="12"/>
        <v>1168.6</v>
      </c>
      <c r="O77" s="123">
        <f t="shared" si="13"/>
        <v>0</v>
      </c>
      <c r="P77" s="123">
        <f t="shared" si="14"/>
        <v>0</v>
      </c>
      <c r="Q77" s="123">
        <f t="shared" si="15"/>
        <v>0</v>
      </c>
      <c r="R77" s="123">
        <f t="shared" si="16"/>
        <v>0</v>
      </c>
      <c r="S77" s="272">
        <f t="shared" si="17"/>
        <v>1168.6</v>
      </c>
    </row>
    <row r="78" ht="47.25" spans="1:19">
      <c r="A78" s="91">
        <v>72</v>
      </c>
      <c r="B78" s="238" t="s">
        <v>136</v>
      </c>
      <c r="C78" s="91" t="s">
        <v>50</v>
      </c>
      <c r="D78" s="91">
        <v>100</v>
      </c>
      <c r="E78" s="159">
        <v>0</v>
      </c>
      <c r="F78" s="159">
        <v>0</v>
      </c>
      <c r="G78" s="159">
        <v>0</v>
      </c>
      <c r="H78" s="159">
        <v>0</v>
      </c>
      <c r="I78" s="91">
        <f t="shared" si="9"/>
        <v>100</v>
      </c>
      <c r="J78" s="123">
        <v>286.35</v>
      </c>
      <c r="K78" s="124">
        <f t="shared" si="10"/>
        <v>352.26</v>
      </c>
      <c r="L78" s="269">
        <f t="shared" si="11"/>
        <v>35226</v>
      </c>
      <c r="M78" s="271"/>
      <c r="N78" s="123">
        <f t="shared" si="12"/>
        <v>35226</v>
      </c>
      <c r="O78" s="123">
        <f t="shared" si="13"/>
        <v>0</v>
      </c>
      <c r="P78" s="123">
        <f t="shared" si="14"/>
        <v>0</v>
      </c>
      <c r="Q78" s="123">
        <f t="shared" si="15"/>
        <v>0</v>
      </c>
      <c r="R78" s="123">
        <f t="shared" si="16"/>
        <v>0</v>
      </c>
      <c r="S78" s="272">
        <f t="shared" si="17"/>
        <v>35226</v>
      </c>
    </row>
    <row r="79" ht="15.75" spans="1:19">
      <c r="A79" s="91">
        <v>73</v>
      </c>
      <c r="B79" s="238" t="s">
        <v>137</v>
      </c>
      <c r="C79" s="91" t="s">
        <v>50</v>
      </c>
      <c r="D79" s="91">
        <v>100</v>
      </c>
      <c r="E79" s="159">
        <v>0</v>
      </c>
      <c r="F79" s="159">
        <v>0</v>
      </c>
      <c r="G79" s="159">
        <v>0</v>
      </c>
      <c r="H79" s="159">
        <v>0</v>
      </c>
      <c r="I79" s="91">
        <f t="shared" si="9"/>
        <v>100</v>
      </c>
      <c r="J79" s="123">
        <v>57.9</v>
      </c>
      <c r="K79" s="124">
        <f t="shared" si="10"/>
        <v>71.22</v>
      </c>
      <c r="L79" s="269">
        <f t="shared" si="11"/>
        <v>7122</v>
      </c>
      <c r="M79" s="271"/>
      <c r="N79" s="123">
        <f t="shared" si="12"/>
        <v>7122</v>
      </c>
      <c r="O79" s="123">
        <f t="shared" si="13"/>
        <v>0</v>
      </c>
      <c r="P79" s="123">
        <f t="shared" si="14"/>
        <v>0</v>
      </c>
      <c r="Q79" s="123">
        <f t="shared" si="15"/>
        <v>0</v>
      </c>
      <c r="R79" s="123">
        <f t="shared" si="16"/>
        <v>0</v>
      </c>
      <c r="S79" s="272">
        <f t="shared" si="17"/>
        <v>7122</v>
      </c>
    </row>
    <row r="80" ht="15.75" spans="1:19">
      <c r="A80" s="91">
        <v>74</v>
      </c>
      <c r="B80" s="238" t="s">
        <v>138</v>
      </c>
      <c r="C80" s="157" t="s">
        <v>73</v>
      </c>
      <c r="D80" s="152">
        <v>30</v>
      </c>
      <c r="E80" s="159">
        <v>0</v>
      </c>
      <c r="F80" s="159">
        <v>0</v>
      </c>
      <c r="G80" s="159">
        <v>0</v>
      </c>
      <c r="H80" s="159">
        <v>0</v>
      </c>
      <c r="I80" s="91">
        <f t="shared" si="9"/>
        <v>30</v>
      </c>
      <c r="J80" s="123">
        <v>64.3</v>
      </c>
      <c r="K80" s="124">
        <f t="shared" si="10"/>
        <v>79.1</v>
      </c>
      <c r="L80" s="269">
        <f t="shared" si="11"/>
        <v>2373</v>
      </c>
      <c r="M80" s="271"/>
      <c r="N80" s="123">
        <f t="shared" si="12"/>
        <v>2373</v>
      </c>
      <c r="O80" s="123">
        <f t="shared" si="13"/>
        <v>0</v>
      </c>
      <c r="P80" s="123">
        <f t="shared" si="14"/>
        <v>0</v>
      </c>
      <c r="Q80" s="123">
        <f t="shared" si="15"/>
        <v>0</v>
      </c>
      <c r="R80" s="123">
        <f t="shared" si="16"/>
        <v>0</v>
      </c>
      <c r="S80" s="272">
        <f t="shared" si="17"/>
        <v>2373</v>
      </c>
    </row>
    <row r="81" ht="15.75" spans="1:19">
      <c r="A81" s="91">
        <v>75</v>
      </c>
      <c r="B81" s="238" t="s">
        <v>139</v>
      </c>
      <c r="C81" s="273" t="s">
        <v>73</v>
      </c>
      <c r="D81" s="152">
        <v>30</v>
      </c>
      <c r="E81" s="159">
        <v>0</v>
      </c>
      <c r="F81" s="159">
        <v>0</v>
      </c>
      <c r="G81" s="159">
        <v>0</v>
      </c>
      <c r="H81" s="159">
        <v>0</v>
      </c>
      <c r="I81" s="91">
        <f t="shared" si="9"/>
        <v>30</v>
      </c>
      <c r="J81" s="123">
        <v>28.32</v>
      </c>
      <c r="K81" s="124">
        <f t="shared" si="10"/>
        <v>34.83</v>
      </c>
      <c r="L81" s="269">
        <f t="shared" si="11"/>
        <v>1044.9</v>
      </c>
      <c r="M81" s="271"/>
      <c r="N81" s="123">
        <f t="shared" si="12"/>
        <v>1044.9</v>
      </c>
      <c r="O81" s="123">
        <f t="shared" si="13"/>
        <v>0</v>
      </c>
      <c r="P81" s="123">
        <f t="shared" si="14"/>
        <v>0</v>
      </c>
      <c r="Q81" s="123">
        <f t="shared" si="15"/>
        <v>0</v>
      </c>
      <c r="R81" s="123">
        <f t="shared" si="16"/>
        <v>0</v>
      </c>
      <c r="S81" s="272">
        <f t="shared" si="17"/>
        <v>1044.9</v>
      </c>
    </row>
    <row r="82" ht="15.75" spans="1:19">
      <c r="A82" s="91">
        <v>76</v>
      </c>
      <c r="B82" s="238" t="s">
        <v>140</v>
      </c>
      <c r="C82" s="152" t="s">
        <v>73</v>
      </c>
      <c r="D82" s="152">
        <v>30</v>
      </c>
      <c r="E82" s="159">
        <v>0</v>
      </c>
      <c r="F82" s="159">
        <v>0</v>
      </c>
      <c r="G82" s="159">
        <v>0</v>
      </c>
      <c r="H82" s="159">
        <v>0</v>
      </c>
      <c r="I82" s="91">
        <f t="shared" si="9"/>
        <v>30</v>
      </c>
      <c r="J82" s="123">
        <v>24.31</v>
      </c>
      <c r="K82" s="124">
        <f t="shared" si="10"/>
        <v>29.9</v>
      </c>
      <c r="L82" s="269">
        <f t="shared" si="11"/>
        <v>897</v>
      </c>
      <c r="M82" s="271"/>
      <c r="N82" s="123">
        <f t="shared" si="12"/>
        <v>897</v>
      </c>
      <c r="O82" s="123">
        <f t="shared" si="13"/>
        <v>0</v>
      </c>
      <c r="P82" s="123">
        <f t="shared" si="14"/>
        <v>0</v>
      </c>
      <c r="Q82" s="123">
        <f t="shared" si="15"/>
        <v>0</v>
      </c>
      <c r="R82" s="123">
        <f t="shared" si="16"/>
        <v>0</v>
      </c>
      <c r="S82" s="272">
        <f t="shared" si="17"/>
        <v>897</v>
      </c>
    </row>
    <row r="83" ht="15.75" spans="1:19">
      <c r="A83" s="91">
        <v>77</v>
      </c>
      <c r="B83" s="238" t="s">
        <v>141</v>
      </c>
      <c r="C83" s="152" t="s">
        <v>73</v>
      </c>
      <c r="D83" s="152">
        <v>20</v>
      </c>
      <c r="E83" s="159">
        <v>0</v>
      </c>
      <c r="F83" s="159">
        <v>0</v>
      </c>
      <c r="G83" s="159">
        <v>0</v>
      </c>
      <c r="H83" s="159">
        <v>0</v>
      </c>
      <c r="I83" s="91">
        <f t="shared" si="9"/>
        <v>20</v>
      </c>
      <c r="J83" s="123">
        <v>23.9</v>
      </c>
      <c r="K83" s="124">
        <f t="shared" si="10"/>
        <v>29.4</v>
      </c>
      <c r="L83" s="269">
        <f t="shared" si="11"/>
        <v>588</v>
      </c>
      <c r="M83" s="271"/>
      <c r="N83" s="123">
        <f t="shared" si="12"/>
        <v>588</v>
      </c>
      <c r="O83" s="123">
        <f t="shared" si="13"/>
        <v>0</v>
      </c>
      <c r="P83" s="123">
        <f t="shared" si="14"/>
        <v>0</v>
      </c>
      <c r="Q83" s="123">
        <f t="shared" si="15"/>
        <v>0</v>
      </c>
      <c r="R83" s="123">
        <f t="shared" si="16"/>
        <v>0</v>
      </c>
      <c r="S83" s="272">
        <f t="shared" si="17"/>
        <v>588</v>
      </c>
    </row>
    <row r="84" ht="15.75" spans="1:19">
      <c r="A84" s="91">
        <v>78</v>
      </c>
      <c r="B84" s="238" t="s">
        <v>142</v>
      </c>
      <c r="C84" s="152" t="s">
        <v>73</v>
      </c>
      <c r="D84" s="152">
        <v>20</v>
      </c>
      <c r="E84" s="159">
        <v>0</v>
      </c>
      <c r="F84" s="159">
        <v>0</v>
      </c>
      <c r="G84" s="159">
        <v>0</v>
      </c>
      <c r="H84" s="159">
        <v>0</v>
      </c>
      <c r="I84" s="91">
        <f t="shared" si="9"/>
        <v>20</v>
      </c>
      <c r="J84" s="123">
        <v>5.3</v>
      </c>
      <c r="K84" s="124">
        <f t="shared" si="10"/>
        <v>6.52</v>
      </c>
      <c r="L84" s="269">
        <f t="shared" si="11"/>
        <v>130.4</v>
      </c>
      <c r="M84" s="271"/>
      <c r="N84" s="123">
        <f t="shared" si="12"/>
        <v>130.4</v>
      </c>
      <c r="O84" s="123">
        <f t="shared" si="13"/>
        <v>0</v>
      </c>
      <c r="P84" s="123">
        <f t="shared" si="14"/>
        <v>0</v>
      </c>
      <c r="Q84" s="123">
        <f t="shared" si="15"/>
        <v>0</v>
      </c>
      <c r="R84" s="123">
        <f t="shared" si="16"/>
        <v>0</v>
      </c>
      <c r="S84" s="272">
        <f t="shared" si="17"/>
        <v>130.4</v>
      </c>
    </row>
    <row r="85" ht="31.5" spans="1:19">
      <c r="A85" s="91">
        <v>79</v>
      </c>
      <c r="B85" s="258" t="s">
        <v>143</v>
      </c>
      <c r="C85" s="152" t="s">
        <v>66</v>
      </c>
      <c r="D85" s="159">
        <v>30</v>
      </c>
      <c r="E85" s="159">
        <v>0</v>
      </c>
      <c r="F85" s="159">
        <v>60</v>
      </c>
      <c r="G85" s="159">
        <v>0</v>
      </c>
      <c r="H85" s="159">
        <v>0</v>
      </c>
      <c r="I85" s="91">
        <f t="shared" si="9"/>
        <v>90</v>
      </c>
      <c r="J85" s="123">
        <v>54.41</v>
      </c>
      <c r="K85" s="124">
        <f t="shared" si="10"/>
        <v>66.93</v>
      </c>
      <c r="L85" s="269">
        <f t="shared" si="11"/>
        <v>6023.7</v>
      </c>
      <c r="M85" s="271"/>
      <c r="N85" s="123">
        <f t="shared" si="12"/>
        <v>2007.9</v>
      </c>
      <c r="O85" s="123">
        <f t="shared" si="13"/>
        <v>0</v>
      </c>
      <c r="P85" s="123">
        <f t="shared" si="14"/>
        <v>4015.8</v>
      </c>
      <c r="Q85" s="123">
        <f t="shared" si="15"/>
        <v>0</v>
      </c>
      <c r="R85" s="123">
        <f t="shared" si="16"/>
        <v>0</v>
      </c>
      <c r="S85" s="272">
        <f t="shared" si="17"/>
        <v>6023.7</v>
      </c>
    </row>
    <row r="86" ht="16.5" spans="1:19">
      <c r="A86" s="91">
        <v>80</v>
      </c>
      <c r="B86" s="258" t="s">
        <v>144</v>
      </c>
      <c r="C86" s="152" t="s">
        <v>73</v>
      </c>
      <c r="D86" s="159">
        <v>20</v>
      </c>
      <c r="E86" s="159">
        <v>0</v>
      </c>
      <c r="F86" s="159">
        <v>0</v>
      </c>
      <c r="G86" s="159">
        <v>0</v>
      </c>
      <c r="H86" s="159">
        <v>0</v>
      </c>
      <c r="I86" s="91">
        <f t="shared" si="9"/>
        <v>20</v>
      </c>
      <c r="J86" s="123">
        <v>146</v>
      </c>
      <c r="K86" s="124">
        <f t="shared" si="10"/>
        <v>179.6</v>
      </c>
      <c r="L86" s="269">
        <f t="shared" si="11"/>
        <v>3592</v>
      </c>
      <c r="M86" s="271"/>
      <c r="N86" s="274">
        <f t="shared" si="12"/>
        <v>3592</v>
      </c>
      <c r="O86" s="274">
        <f t="shared" si="13"/>
        <v>0</v>
      </c>
      <c r="P86" s="274">
        <f t="shared" si="14"/>
        <v>0</v>
      </c>
      <c r="Q86" s="274">
        <f t="shared" si="15"/>
        <v>0</v>
      </c>
      <c r="R86" s="274">
        <f t="shared" si="16"/>
        <v>0</v>
      </c>
      <c r="S86" s="280">
        <f t="shared" si="17"/>
        <v>3592</v>
      </c>
    </row>
    <row r="87" ht="33.75" customHeight="1" spans="1:19">
      <c r="A87" s="243" t="s">
        <v>145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5"/>
      <c r="L87" s="275">
        <f>SUM(L7:L86)</f>
        <v>2129422.2</v>
      </c>
      <c r="M87" s="276"/>
      <c r="N87" s="277">
        <f>SUM(N7:N86)</f>
        <v>1065436.1</v>
      </c>
      <c r="O87" s="278">
        <f t="shared" ref="O87:R87" si="18">SUM(O7:O86)</f>
        <v>246759.5</v>
      </c>
      <c r="P87" s="279">
        <f t="shared" si="18"/>
        <v>669277.8</v>
      </c>
      <c r="Q87" s="278">
        <f t="shared" si="18"/>
        <v>137567.8</v>
      </c>
      <c r="R87" s="278">
        <f t="shared" si="18"/>
        <v>10381</v>
      </c>
      <c r="S87" s="281">
        <f>N87+O87+P87+Q87+R87</f>
        <v>2129422.2</v>
      </c>
    </row>
    <row r="88" customHeight="1" spans="13:14">
      <c r="M88" s="276"/>
      <c r="N88" s="276"/>
    </row>
    <row r="89" customHeight="1" spans="19:19">
      <c r="S89" s="282">
        <f>N87+O87+P87+Q87+R87</f>
        <v>2129422.2</v>
      </c>
    </row>
  </sheetData>
  <mergeCells count="13">
    <mergeCell ref="A1:L1"/>
    <mergeCell ref="A2:L2"/>
    <mergeCell ref="A3:L3"/>
    <mergeCell ref="A4:I4"/>
    <mergeCell ref="K4:L4"/>
    <mergeCell ref="D5:I5"/>
    <mergeCell ref="A87:K87"/>
    <mergeCell ref="A5:A6"/>
    <mergeCell ref="B5:B6"/>
    <mergeCell ref="C5:C6"/>
    <mergeCell ref="J5:J6"/>
    <mergeCell ref="K5:K6"/>
    <mergeCell ref="L5:L6"/>
  </mergeCells>
  <conditionalFormatting sqref="M7:M86">
    <cfRule type="cellIs" dxfId="0" priority="1" operator="greaterThan">
      <formula>150</formula>
    </cfRule>
    <cfRule type="cellIs" dxfId="1" priority="2" operator="greaterThan">
      <formula>50</formula>
    </cfRule>
    <cfRule type="cellIs" dxfId="2" priority="3" operator="lessThan">
      <formula>49</formula>
    </cfRule>
  </conditionalFormatting>
  <printOptions horizontalCentered="1"/>
  <pageMargins left="0" right="0" top="0" bottom="0" header="0" footer="0"/>
  <pageSetup paperSize="9" scale="50" orientation="portrait"/>
  <headerFooter/>
  <rowBreaks count="2" manualBreakCount="2">
    <brk id="41" max="10" man="1"/>
    <brk id="6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9"/>
  <sheetViews>
    <sheetView view="pageBreakPreview" zoomScaleNormal="100" workbookViewId="0">
      <selection activeCell="A4" sqref="A4:I4"/>
    </sheetView>
  </sheetViews>
  <sheetFormatPr defaultColWidth="16.4285714285714" defaultRowHeight="18.95" customHeight="1"/>
  <cols>
    <col min="1" max="1" width="8.14285714285714" style="230" customWidth="1"/>
    <col min="2" max="2" width="57.7142857142857" style="230" customWidth="1"/>
    <col min="3" max="3" width="10" style="253" customWidth="1"/>
    <col min="4" max="4" width="21.2857142857143" style="253" customWidth="1"/>
    <col min="5" max="5" width="9.85714285714286" style="253" customWidth="1"/>
    <col min="6" max="6" width="14.4285714285714" style="253" customWidth="1"/>
    <col min="7" max="7" width="9.57142857142857" style="253" customWidth="1"/>
    <col min="8" max="8" width="12.8571428571429" style="253" customWidth="1"/>
    <col min="9" max="9" width="11.4285714285714" style="253" customWidth="1"/>
    <col min="10" max="10" width="19.8571428571429" style="253" customWidth="1"/>
    <col min="11" max="11" width="15.4285714285714" style="253" customWidth="1"/>
    <col min="12" max="12" width="22.7142857142857" style="254" customWidth="1"/>
    <col min="13" max="13" width="16.8571428571429" style="230" customWidth="1"/>
    <col min="14" max="14" width="23.1428571428571" style="230" customWidth="1"/>
    <col min="15" max="15" width="28.4285714285714" style="230" customWidth="1"/>
    <col min="16" max="16" width="21.2857142857143" style="230" customWidth="1"/>
    <col min="17" max="17" width="24.7142857142857" style="230" customWidth="1"/>
    <col min="18" max="18" width="27.4285714285714" style="230" customWidth="1"/>
    <col min="19" max="19" width="26.8571428571429" style="230" customWidth="1"/>
    <col min="20" max="16384" width="16.4285714285714" style="230"/>
  </cols>
  <sheetData>
    <row r="1" s="230" customFormat="1" ht="69.95" customHeight="1" spans="1:12">
      <c r="A1" s="255" t="s">
        <v>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62"/>
    </row>
    <row r="2" s="230" customFormat="1" ht="24.95" customHeight="1" spans="1:12">
      <c r="A2" s="257" t="s">
        <v>146</v>
      </c>
      <c r="B2" s="257"/>
      <c r="C2" s="257"/>
      <c r="D2" s="257"/>
      <c r="E2" s="257"/>
      <c r="F2" s="257"/>
      <c r="G2" s="257"/>
      <c r="H2" s="257"/>
      <c r="I2" s="257"/>
      <c r="J2" s="257"/>
      <c r="K2" s="263"/>
      <c r="L2" s="264"/>
    </row>
    <row r="3" s="230" customFormat="1" ht="71.1" customHeight="1" spans="1:12">
      <c r="A3" s="187" t="s">
        <v>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265"/>
    </row>
    <row r="4" s="230" customFormat="1" ht="27.75" customHeight="1" spans="1:12">
      <c r="A4" s="147" t="s">
        <v>47</v>
      </c>
      <c r="B4" s="148"/>
      <c r="C4" s="148"/>
      <c r="D4" s="148"/>
      <c r="E4" s="148"/>
      <c r="F4" s="148"/>
      <c r="G4" s="148"/>
      <c r="H4" s="148"/>
      <c r="I4" s="167"/>
      <c r="J4" s="88" t="s">
        <v>48</v>
      </c>
      <c r="K4" s="266">
        <v>0.2302</v>
      </c>
      <c r="L4" s="118"/>
    </row>
    <row r="5" s="230" customFormat="1" ht="23.25" customHeight="1" spans="1:12">
      <c r="A5" s="171" t="s">
        <v>49</v>
      </c>
      <c r="B5" s="171" t="s">
        <v>6</v>
      </c>
      <c r="C5" s="171" t="s">
        <v>50</v>
      </c>
      <c r="D5" s="171" t="s">
        <v>51</v>
      </c>
      <c r="E5" s="171"/>
      <c r="F5" s="171"/>
      <c r="G5" s="171"/>
      <c r="H5" s="171"/>
      <c r="I5" s="171"/>
      <c r="J5" s="168" t="s">
        <v>52</v>
      </c>
      <c r="K5" s="169" t="s">
        <v>53</v>
      </c>
      <c r="L5" s="267" t="s">
        <v>7</v>
      </c>
    </row>
    <row r="6" s="230" customFormat="1" ht="32.25" spans="1:19">
      <c r="A6" s="88"/>
      <c r="B6" s="88"/>
      <c r="C6" s="88"/>
      <c r="D6" s="88" t="s">
        <v>54</v>
      </c>
      <c r="E6" s="88" t="s">
        <v>55</v>
      </c>
      <c r="F6" s="88" t="s">
        <v>56</v>
      </c>
      <c r="G6" s="88" t="s">
        <v>57</v>
      </c>
      <c r="H6" s="88" t="s">
        <v>58</v>
      </c>
      <c r="I6" s="88" t="s">
        <v>59</v>
      </c>
      <c r="J6" s="171"/>
      <c r="K6" s="171"/>
      <c r="L6" s="268"/>
      <c r="N6" s="121" t="s">
        <v>54</v>
      </c>
      <c r="O6" s="122" t="s">
        <v>55</v>
      </c>
      <c r="P6" s="122" t="s">
        <v>56</v>
      </c>
      <c r="Q6" s="122" t="s">
        <v>57</v>
      </c>
      <c r="R6" s="122" t="s">
        <v>58</v>
      </c>
      <c r="S6" s="134" t="s">
        <v>7</v>
      </c>
    </row>
    <row r="7" s="230" customFormat="1" ht="40.5" customHeight="1" spans="1:19">
      <c r="A7" s="91">
        <v>1</v>
      </c>
      <c r="B7" s="238" t="s">
        <v>60</v>
      </c>
      <c r="C7" s="91" t="s">
        <v>61</v>
      </c>
      <c r="D7" s="91">
        <f>'LOTE I_II-Mat.de construção'!D7*80%</f>
        <v>24</v>
      </c>
      <c r="E7" s="91">
        <f>'LOTE I_II-Mat.de construção'!E7*80%</f>
        <v>0</v>
      </c>
      <c r="F7" s="91">
        <f>'LOTE I_II-Mat.de construção'!F7*80%</f>
        <v>0</v>
      </c>
      <c r="G7" s="91">
        <f>'LOTE I_II-Mat.de construção'!G7*80%</f>
        <v>0</v>
      </c>
      <c r="H7" s="91">
        <f>'LOTE I_II-Mat.de construção'!H7*80%</f>
        <v>0</v>
      </c>
      <c r="I7" s="91">
        <f t="shared" ref="I7:I70" si="0">D7+E7+F7+G7+H7</f>
        <v>24</v>
      </c>
      <c r="J7" s="123">
        <v>46.9</v>
      </c>
      <c r="K7" s="124">
        <f>TRUNC(J7+J7*$K$4,2)</f>
        <v>57.69</v>
      </c>
      <c r="L7" s="269">
        <f t="shared" ref="L7:L70" si="1">I7*K7</f>
        <v>1384.56</v>
      </c>
      <c r="M7" s="270"/>
      <c r="N7" s="126">
        <f t="shared" ref="N7:N70" si="2">K7*D7</f>
        <v>1384.56</v>
      </c>
      <c r="O7" s="126">
        <f t="shared" ref="O7:O70" si="3">K7*E7</f>
        <v>0</v>
      </c>
      <c r="P7" s="126">
        <f t="shared" ref="P7:P70" si="4">K7*F7</f>
        <v>0</v>
      </c>
      <c r="Q7" s="126">
        <f t="shared" ref="Q7:Q70" si="5">K7*G7</f>
        <v>0</v>
      </c>
      <c r="R7" s="126">
        <f t="shared" ref="R7:R70" si="6">K7*H7</f>
        <v>0</v>
      </c>
      <c r="S7" s="135">
        <f t="shared" ref="S7:S70" si="7">SUM(N7:R7)</f>
        <v>1384.56</v>
      </c>
    </row>
    <row r="8" s="250" customFormat="1" ht="31.5" spans="1:19">
      <c r="A8" s="91">
        <v>2</v>
      </c>
      <c r="B8" s="238" t="s">
        <v>62</v>
      </c>
      <c r="C8" s="91" t="s">
        <v>63</v>
      </c>
      <c r="D8" s="91">
        <f>'LOTE I_II-Mat.de construção'!D8*80%</f>
        <v>880</v>
      </c>
      <c r="E8" s="91">
        <f>'LOTE I_II-Mat.de construção'!E8*80%</f>
        <v>0</v>
      </c>
      <c r="F8" s="91">
        <f>'LOTE I_II-Mat.de construção'!F8*80%</f>
        <v>0</v>
      </c>
      <c r="G8" s="91">
        <f>'LOTE I_II-Mat.de construção'!G8*80%</f>
        <v>0</v>
      </c>
      <c r="H8" s="91">
        <f>'LOTE I_II-Mat.de construção'!H8*80%</f>
        <v>0</v>
      </c>
      <c r="I8" s="91">
        <f t="shared" si="0"/>
        <v>880</v>
      </c>
      <c r="J8" s="123">
        <v>15.5</v>
      </c>
      <c r="K8" s="124">
        <f>TRUNC(J8+J8*$K$4,2)</f>
        <v>19.06</v>
      </c>
      <c r="L8" s="269">
        <f t="shared" si="1"/>
        <v>16772.8</v>
      </c>
      <c r="M8" s="271"/>
      <c r="N8" s="123">
        <f t="shared" si="2"/>
        <v>16772.8</v>
      </c>
      <c r="O8" s="123">
        <f t="shared" si="3"/>
        <v>0</v>
      </c>
      <c r="P8" s="123">
        <f t="shared" si="4"/>
        <v>0</v>
      </c>
      <c r="Q8" s="123">
        <f t="shared" si="5"/>
        <v>0</v>
      </c>
      <c r="R8" s="123">
        <f t="shared" si="6"/>
        <v>0</v>
      </c>
      <c r="S8" s="272">
        <f t="shared" si="7"/>
        <v>16772.8</v>
      </c>
    </row>
    <row r="9" s="250" customFormat="1" ht="15.75" spans="1:19">
      <c r="A9" s="91">
        <v>3</v>
      </c>
      <c r="B9" s="258" t="s">
        <v>64</v>
      </c>
      <c r="C9" s="152" t="s">
        <v>63</v>
      </c>
      <c r="D9" s="91">
        <f>'LOTE I_II-Mat.de construção'!D9*80%</f>
        <v>0</v>
      </c>
      <c r="E9" s="91">
        <f>'LOTE I_II-Mat.de construção'!E9*80%</f>
        <v>0</v>
      </c>
      <c r="F9" s="91">
        <f>'LOTE I_II-Mat.de construção'!F9*80%</f>
        <v>800</v>
      </c>
      <c r="G9" s="91">
        <f>'LOTE I_II-Mat.de construção'!G9*80%</f>
        <v>0</v>
      </c>
      <c r="H9" s="91">
        <f>'LOTE I_II-Mat.de construção'!H9*80%</f>
        <v>0</v>
      </c>
      <c r="I9" s="91">
        <f t="shared" si="0"/>
        <v>800</v>
      </c>
      <c r="J9" s="123">
        <v>18</v>
      </c>
      <c r="K9" s="124">
        <f>TRUNC(J9+J9*$K$4,2)</f>
        <v>22.14</v>
      </c>
      <c r="L9" s="269">
        <f t="shared" si="1"/>
        <v>17712</v>
      </c>
      <c r="M9" s="271"/>
      <c r="N9" s="123">
        <f t="shared" si="2"/>
        <v>0</v>
      </c>
      <c r="O9" s="123">
        <f t="shared" si="3"/>
        <v>0</v>
      </c>
      <c r="P9" s="123">
        <f t="shared" si="4"/>
        <v>17712</v>
      </c>
      <c r="Q9" s="123">
        <f t="shared" si="5"/>
        <v>0</v>
      </c>
      <c r="R9" s="123">
        <f t="shared" si="6"/>
        <v>0</v>
      </c>
      <c r="S9" s="272">
        <f t="shared" si="7"/>
        <v>17712</v>
      </c>
    </row>
    <row r="10" s="250" customFormat="1" ht="25.5" customHeight="1" spans="1:19">
      <c r="A10" s="91">
        <v>4</v>
      </c>
      <c r="B10" s="238" t="s">
        <v>65</v>
      </c>
      <c r="C10" s="259" t="s">
        <v>66</v>
      </c>
      <c r="D10" s="91">
        <f>'LOTE I_II-Mat.de construção'!D10*80%</f>
        <v>240</v>
      </c>
      <c r="E10" s="91">
        <f>'LOTE I_II-Mat.de construção'!E10*80%</f>
        <v>120</v>
      </c>
      <c r="F10" s="91">
        <f>'LOTE I_II-Mat.de construção'!F10*80%</f>
        <v>80</v>
      </c>
      <c r="G10" s="91">
        <f>'LOTE I_II-Mat.de construção'!G10*80%</f>
        <v>80</v>
      </c>
      <c r="H10" s="91">
        <f>'LOTE I_II-Mat.de construção'!H10*80%</f>
        <v>0</v>
      </c>
      <c r="I10" s="91">
        <f t="shared" si="0"/>
        <v>520</v>
      </c>
      <c r="J10" s="123">
        <v>52.85</v>
      </c>
      <c r="K10" s="124">
        <f>TRUNC(J10+J10*$K$4,2)</f>
        <v>65.01</v>
      </c>
      <c r="L10" s="269">
        <f t="shared" si="1"/>
        <v>33805.2</v>
      </c>
      <c r="M10" s="271"/>
      <c r="N10" s="123">
        <f t="shared" si="2"/>
        <v>15602.4</v>
      </c>
      <c r="O10" s="123">
        <f t="shared" si="3"/>
        <v>7801.2</v>
      </c>
      <c r="P10" s="123">
        <f t="shared" si="4"/>
        <v>5200.8</v>
      </c>
      <c r="Q10" s="123">
        <f t="shared" si="5"/>
        <v>5200.8</v>
      </c>
      <c r="R10" s="123">
        <f t="shared" si="6"/>
        <v>0</v>
      </c>
      <c r="S10" s="272">
        <f t="shared" si="7"/>
        <v>33805.2</v>
      </c>
    </row>
    <row r="11" s="250" customFormat="1" ht="41.25" customHeight="1" spans="1:19">
      <c r="A11" s="91">
        <v>5</v>
      </c>
      <c r="B11" s="258" t="s">
        <v>67</v>
      </c>
      <c r="C11" s="259" t="s">
        <v>66</v>
      </c>
      <c r="D11" s="91">
        <f>'LOTE I_II-Mat.de construção'!D11*80%</f>
        <v>480</v>
      </c>
      <c r="E11" s="91">
        <f>'LOTE I_II-Mat.de construção'!E11*80%</f>
        <v>0</v>
      </c>
      <c r="F11" s="91">
        <f>'LOTE I_II-Mat.de construção'!F11*80%</f>
        <v>400</v>
      </c>
      <c r="G11" s="91">
        <f>'LOTE I_II-Mat.de construção'!G11*80%</f>
        <v>0</v>
      </c>
      <c r="H11" s="91">
        <f>'LOTE I_II-Mat.de construção'!H11*80%</f>
        <v>0</v>
      </c>
      <c r="I11" s="91">
        <f t="shared" si="0"/>
        <v>880</v>
      </c>
      <c r="J11" s="123">
        <v>60</v>
      </c>
      <c r="K11" s="124">
        <f>TRUNC(J11+J11*$K$4,2)</f>
        <v>73.81</v>
      </c>
      <c r="L11" s="269">
        <f t="shared" si="1"/>
        <v>64952.8</v>
      </c>
      <c r="M11" s="271"/>
      <c r="N11" s="123">
        <f t="shared" si="2"/>
        <v>35428.8</v>
      </c>
      <c r="O11" s="123">
        <f t="shared" si="3"/>
        <v>0</v>
      </c>
      <c r="P11" s="123">
        <f t="shared" si="4"/>
        <v>29524</v>
      </c>
      <c r="Q11" s="123">
        <f t="shared" si="5"/>
        <v>0</v>
      </c>
      <c r="R11" s="123">
        <f t="shared" si="6"/>
        <v>0</v>
      </c>
      <c r="S11" s="272">
        <f t="shared" si="7"/>
        <v>64952.8</v>
      </c>
    </row>
    <row r="12" s="250" customFormat="1" ht="32.25" customHeight="1" spans="1:19">
      <c r="A12" s="91">
        <v>6</v>
      </c>
      <c r="B12" s="238" t="s">
        <v>68</v>
      </c>
      <c r="C12" s="260" t="s">
        <v>66</v>
      </c>
      <c r="D12" s="91">
        <f>'LOTE I_II-Mat.de construção'!D12*80%</f>
        <v>160</v>
      </c>
      <c r="E12" s="91">
        <f>'LOTE I_II-Mat.de construção'!E12*80%</f>
        <v>120</v>
      </c>
      <c r="F12" s="91">
        <f>'LOTE I_II-Mat.de construção'!F12*80%</f>
        <v>0</v>
      </c>
      <c r="G12" s="91">
        <f>'LOTE I_II-Mat.de construção'!G12*80%</f>
        <v>80</v>
      </c>
      <c r="H12" s="91">
        <f>'LOTE I_II-Mat.de construção'!H12*80%</f>
        <v>0</v>
      </c>
      <c r="I12" s="91">
        <f t="shared" si="0"/>
        <v>360</v>
      </c>
      <c r="J12" s="123">
        <v>59.97</v>
      </c>
      <c r="K12" s="124">
        <f>TRUNC(J12+J12*$K$4,2)</f>
        <v>73.77</v>
      </c>
      <c r="L12" s="269">
        <f t="shared" si="1"/>
        <v>26557.2</v>
      </c>
      <c r="M12" s="271"/>
      <c r="N12" s="123">
        <f t="shared" si="2"/>
        <v>11803.2</v>
      </c>
      <c r="O12" s="123">
        <f t="shared" si="3"/>
        <v>8852.4</v>
      </c>
      <c r="P12" s="123">
        <f t="shared" si="4"/>
        <v>0</v>
      </c>
      <c r="Q12" s="123">
        <f t="shared" si="5"/>
        <v>5901.6</v>
      </c>
      <c r="R12" s="123">
        <f t="shared" si="6"/>
        <v>0</v>
      </c>
      <c r="S12" s="272">
        <f t="shared" si="7"/>
        <v>26557.2</v>
      </c>
    </row>
    <row r="13" s="250" customFormat="1" ht="86.25" customHeight="1" spans="1:19">
      <c r="A13" s="91">
        <v>7</v>
      </c>
      <c r="B13" s="238" t="s">
        <v>69</v>
      </c>
      <c r="C13" s="91" t="s">
        <v>61</v>
      </c>
      <c r="D13" s="91">
        <f>'LOTE I_II-Mat.de construção'!D13*80%</f>
        <v>240</v>
      </c>
      <c r="E13" s="91">
        <f>'LOTE I_II-Mat.de construção'!E13*80%</f>
        <v>80</v>
      </c>
      <c r="F13" s="91">
        <f>'LOTE I_II-Mat.de construção'!F13*80%</f>
        <v>0</v>
      </c>
      <c r="G13" s="91">
        <f>'LOTE I_II-Mat.de construção'!G13*80%</f>
        <v>64</v>
      </c>
      <c r="H13" s="91">
        <f>'LOTE I_II-Mat.de construção'!H13*80%</f>
        <v>0</v>
      </c>
      <c r="I13" s="91">
        <f t="shared" si="0"/>
        <v>384</v>
      </c>
      <c r="J13" s="123">
        <v>16.5</v>
      </c>
      <c r="K13" s="124">
        <f>TRUNC(J13+J13*$K$4,2)</f>
        <v>20.29</v>
      </c>
      <c r="L13" s="269">
        <f t="shared" si="1"/>
        <v>7791.36</v>
      </c>
      <c r="M13" s="271"/>
      <c r="N13" s="123">
        <f t="shared" si="2"/>
        <v>4869.6</v>
      </c>
      <c r="O13" s="123">
        <f t="shared" si="3"/>
        <v>1623.2</v>
      </c>
      <c r="P13" s="123">
        <f t="shared" si="4"/>
        <v>0</v>
      </c>
      <c r="Q13" s="123">
        <f t="shared" si="5"/>
        <v>1298.56</v>
      </c>
      <c r="R13" s="123">
        <f t="shared" si="6"/>
        <v>0</v>
      </c>
      <c r="S13" s="272">
        <f t="shared" si="7"/>
        <v>7791.36</v>
      </c>
    </row>
    <row r="14" s="250" customFormat="1" ht="63" spans="1:19">
      <c r="A14" s="91">
        <v>8</v>
      </c>
      <c r="B14" s="238" t="s">
        <v>70</v>
      </c>
      <c r="C14" s="91" t="s">
        <v>61</v>
      </c>
      <c r="D14" s="91">
        <f>'LOTE I_II-Mat.de construção'!D14*80%</f>
        <v>240</v>
      </c>
      <c r="E14" s="91">
        <f>'LOTE I_II-Mat.de construção'!E14*80%</f>
        <v>80</v>
      </c>
      <c r="F14" s="91">
        <f>'LOTE I_II-Mat.de construção'!F14*80%</f>
        <v>0</v>
      </c>
      <c r="G14" s="91">
        <f>'LOTE I_II-Mat.de construção'!G14*80%</f>
        <v>64</v>
      </c>
      <c r="H14" s="91">
        <f>'LOTE I_II-Mat.de construção'!H14*80%</f>
        <v>0</v>
      </c>
      <c r="I14" s="91">
        <f t="shared" si="0"/>
        <v>384</v>
      </c>
      <c r="J14" s="123">
        <v>22.04</v>
      </c>
      <c r="K14" s="124">
        <f>TRUNC(J14+J14*$K$4,2)</f>
        <v>27.11</v>
      </c>
      <c r="L14" s="269">
        <f t="shared" si="1"/>
        <v>10410.24</v>
      </c>
      <c r="M14" s="271"/>
      <c r="N14" s="123">
        <f t="shared" si="2"/>
        <v>6506.4</v>
      </c>
      <c r="O14" s="123">
        <f t="shared" si="3"/>
        <v>2168.8</v>
      </c>
      <c r="P14" s="123">
        <f t="shared" si="4"/>
        <v>0</v>
      </c>
      <c r="Q14" s="123">
        <f t="shared" si="5"/>
        <v>1735.04</v>
      </c>
      <c r="R14" s="123">
        <f t="shared" si="6"/>
        <v>0</v>
      </c>
      <c r="S14" s="272">
        <f t="shared" si="7"/>
        <v>10410.24</v>
      </c>
    </row>
    <row r="15" s="251" customFormat="1" ht="30" customHeight="1" spans="1:19">
      <c r="A15" s="152">
        <v>9</v>
      </c>
      <c r="B15" s="238" t="s">
        <v>71</v>
      </c>
      <c r="C15" s="152" t="s">
        <v>61</v>
      </c>
      <c r="D15" s="91">
        <f>'LOTE I_II-Mat.de construção'!D15*80%</f>
        <v>40</v>
      </c>
      <c r="E15" s="91">
        <f>'LOTE I_II-Mat.de construção'!E15*80%</f>
        <v>0</v>
      </c>
      <c r="F15" s="91">
        <f>'LOTE I_II-Mat.de construção'!F15*80%</f>
        <v>0</v>
      </c>
      <c r="G15" s="91">
        <f>'LOTE I_II-Mat.de construção'!G15*80%</f>
        <v>0</v>
      </c>
      <c r="H15" s="91">
        <f>'LOTE I_II-Mat.de construção'!H15*80%</f>
        <v>0</v>
      </c>
      <c r="I15" s="152">
        <f t="shared" si="0"/>
        <v>40</v>
      </c>
      <c r="J15" s="123">
        <v>122.57</v>
      </c>
      <c r="K15" s="124">
        <f>TRUNC(J15+J15*$K$4,2)</f>
        <v>150.78</v>
      </c>
      <c r="L15" s="269">
        <f t="shared" si="1"/>
        <v>6031.2</v>
      </c>
      <c r="M15" s="271"/>
      <c r="N15" s="123">
        <f t="shared" si="2"/>
        <v>6031.2</v>
      </c>
      <c r="O15" s="123">
        <f t="shared" si="3"/>
        <v>0</v>
      </c>
      <c r="P15" s="123">
        <f t="shared" si="4"/>
        <v>0</v>
      </c>
      <c r="Q15" s="123">
        <f t="shared" si="5"/>
        <v>0</v>
      </c>
      <c r="R15" s="123">
        <f t="shared" si="6"/>
        <v>0</v>
      </c>
      <c r="S15" s="272">
        <f t="shared" si="7"/>
        <v>6031.2</v>
      </c>
    </row>
    <row r="16" s="250" customFormat="1" ht="20.25" customHeight="1" spans="1:19">
      <c r="A16" s="91">
        <v>10</v>
      </c>
      <c r="B16" s="238" t="s">
        <v>72</v>
      </c>
      <c r="C16" s="91" t="s">
        <v>73</v>
      </c>
      <c r="D16" s="91">
        <f>'LOTE I_II-Mat.de construção'!D16*80%</f>
        <v>80</v>
      </c>
      <c r="E16" s="91">
        <f>'LOTE I_II-Mat.de construção'!E16*80%</f>
        <v>0</v>
      </c>
      <c r="F16" s="91">
        <f>'LOTE I_II-Mat.de construção'!F16*80%</f>
        <v>0</v>
      </c>
      <c r="G16" s="91">
        <f>'LOTE I_II-Mat.de construção'!G16*80%</f>
        <v>0</v>
      </c>
      <c r="H16" s="91">
        <f>'LOTE I_II-Mat.de construção'!H16*80%</f>
        <v>0</v>
      </c>
      <c r="I16" s="91">
        <f t="shared" si="0"/>
        <v>80</v>
      </c>
      <c r="J16" s="123">
        <v>20</v>
      </c>
      <c r="K16" s="124">
        <f>TRUNC(J16+J16*$K$4,2)</f>
        <v>24.6</v>
      </c>
      <c r="L16" s="269">
        <f t="shared" si="1"/>
        <v>1968</v>
      </c>
      <c r="M16" s="271"/>
      <c r="N16" s="123">
        <f t="shared" si="2"/>
        <v>1968</v>
      </c>
      <c r="O16" s="123">
        <f t="shared" si="3"/>
        <v>0</v>
      </c>
      <c r="P16" s="123">
        <f t="shared" si="4"/>
        <v>0</v>
      </c>
      <c r="Q16" s="123">
        <f t="shared" si="5"/>
        <v>0</v>
      </c>
      <c r="R16" s="123">
        <f t="shared" si="6"/>
        <v>0</v>
      </c>
      <c r="S16" s="272">
        <f t="shared" si="7"/>
        <v>1968</v>
      </c>
    </row>
    <row r="17" s="250" customFormat="1" ht="20.25" customHeight="1" spans="1:19">
      <c r="A17" s="152">
        <v>11</v>
      </c>
      <c r="B17" s="238" t="s">
        <v>74</v>
      </c>
      <c r="C17" s="152" t="s">
        <v>73</v>
      </c>
      <c r="D17" s="91">
        <f>'LOTE I_II-Mat.de construção'!D17*80%</f>
        <v>24</v>
      </c>
      <c r="E17" s="91">
        <f>'LOTE I_II-Mat.de construção'!E17*80%</f>
        <v>0</v>
      </c>
      <c r="F17" s="91">
        <f>'LOTE I_II-Mat.de construção'!F17*80%</f>
        <v>0</v>
      </c>
      <c r="G17" s="91">
        <f>'LOTE I_II-Mat.de construção'!G17*80%</f>
        <v>0</v>
      </c>
      <c r="H17" s="91">
        <f>'LOTE I_II-Mat.de construção'!H17*80%</f>
        <v>0</v>
      </c>
      <c r="I17" s="152">
        <f t="shared" si="0"/>
        <v>24</v>
      </c>
      <c r="J17" s="123">
        <v>30.48</v>
      </c>
      <c r="K17" s="124">
        <f>TRUNC(J17+J17*$K$4,2)</f>
        <v>37.49</v>
      </c>
      <c r="L17" s="269">
        <f t="shared" si="1"/>
        <v>899.76</v>
      </c>
      <c r="M17" s="271"/>
      <c r="N17" s="123">
        <f t="shared" si="2"/>
        <v>899.76</v>
      </c>
      <c r="O17" s="123">
        <f t="shared" si="3"/>
        <v>0</v>
      </c>
      <c r="P17" s="123">
        <f t="shared" si="4"/>
        <v>0</v>
      </c>
      <c r="Q17" s="123">
        <f t="shared" si="5"/>
        <v>0</v>
      </c>
      <c r="R17" s="123">
        <f t="shared" si="6"/>
        <v>0</v>
      </c>
      <c r="S17" s="272">
        <f t="shared" si="7"/>
        <v>899.76</v>
      </c>
    </row>
    <row r="18" s="250" customFormat="1" ht="36" customHeight="1" spans="1:19">
      <c r="A18" s="91">
        <v>12</v>
      </c>
      <c r="B18" s="238" t="s">
        <v>75</v>
      </c>
      <c r="C18" s="152" t="s">
        <v>73</v>
      </c>
      <c r="D18" s="91">
        <f>'LOTE I_II-Mat.de construção'!D18*80%</f>
        <v>24</v>
      </c>
      <c r="E18" s="91">
        <f>'LOTE I_II-Mat.de construção'!E18*80%</f>
        <v>0</v>
      </c>
      <c r="F18" s="91">
        <f>'LOTE I_II-Mat.de construção'!F18*80%</f>
        <v>0</v>
      </c>
      <c r="G18" s="91">
        <f>'LOTE I_II-Mat.de construção'!G18*80%</f>
        <v>0</v>
      </c>
      <c r="H18" s="91">
        <f>'LOTE I_II-Mat.de construção'!H18*80%</f>
        <v>0</v>
      </c>
      <c r="I18" s="91">
        <f t="shared" si="0"/>
        <v>24</v>
      </c>
      <c r="J18" s="123">
        <v>17.12</v>
      </c>
      <c r="K18" s="124">
        <f>TRUNC(J18+J18*$K$4,2)</f>
        <v>21.06</v>
      </c>
      <c r="L18" s="269">
        <f t="shared" si="1"/>
        <v>505.44</v>
      </c>
      <c r="M18" s="271"/>
      <c r="N18" s="123">
        <f t="shared" si="2"/>
        <v>505.44</v>
      </c>
      <c r="O18" s="123">
        <f t="shared" si="3"/>
        <v>0</v>
      </c>
      <c r="P18" s="123">
        <f t="shared" si="4"/>
        <v>0</v>
      </c>
      <c r="Q18" s="123">
        <f t="shared" si="5"/>
        <v>0</v>
      </c>
      <c r="R18" s="123">
        <f t="shared" si="6"/>
        <v>0</v>
      </c>
      <c r="S18" s="272">
        <f t="shared" si="7"/>
        <v>505.44</v>
      </c>
    </row>
    <row r="19" s="250" customFormat="1" ht="15.75" spans="1:19">
      <c r="A19" s="152">
        <v>13</v>
      </c>
      <c r="B19" s="238" t="s">
        <v>76</v>
      </c>
      <c r="C19" s="152" t="s">
        <v>73</v>
      </c>
      <c r="D19" s="91">
        <f>'LOTE I_II-Mat.de construção'!D19*80%</f>
        <v>64</v>
      </c>
      <c r="E19" s="91">
        <f>'LOTE I_II-Mat.de construção'!E19*80%</f>
        <v>0</v>
      </c>
      <c r="F19" s="91">
        <f>'LOTE I_II-Mat.de construção'!F19*80%</f>
        <v>0</v>
      </c>
      <c r="G19" s="91">
        <f>'LOTE I_II-Mat.de construção'!G19*80%</f>
        <v>0</v>
      </c>
      <c r="H19" s="91">
        <f>'LOTE I_II-Mat.de construção'!H19*80%</f>
        <v>0</v>
      </c>
      <c r="I19" s="152">
        <f t="shared" si="0"/>
        <v>64</v>
      </c>
      <c r="J19" s="123">
        <v>6.8</v>
      </c>
      <c r="K19" s="124">
        <f>TRUNC(J19+J19*$K$4,2)</f>
        <v>8.36</v>
      </c>
      <c r="L19" s="269">
        <f t="shared" si="1"/>
        <v>535.04</v>
      </c>
      <c r="M19" s="271"/>
      <c r="N19" s="123">
        <f t="shared" si="2"/>
        <v>535.04</v>
      </c>
      <c r="O19" s="123">
        <f t="shared" si="3"/>
        <v>0</v>
      </c>
      <c r="P19" s="123">
        <f t="shared" si="4"/>
        <v>0</v>
      </c>
      <c r="Q19" s="123">
        <f t="shared" si="5"/>
        <v>0</v>
      </c>
      <c r="R19" s="123">
        <f t="shared" si="6"/>
        <v>0</v>
      </c>
      <c r="S19" s="272">
        <f t="shared" si="7"/>
        <v>535.04</v>
      </c>
    </row>
    <row r="20" s="250" customFormat="1" ht="15.75" spans="1:19">
      <c r="A20" s="91">
        <v>14</v>
      </c>
      <c r="B20" s="238" t="s">
        <v>77</v>
      </c>
      <c r="C20" s="91" t="s">
        <v>73</v>
      </c>
      <c r="D20" s="91">
        <f>'LOTE I_II-Mat.de construção'!D20*80%</f>
        <v>200</v>
      </c>
      <c r="E20" s="91">
        <f>'LOTE I_II-Mat.de construção'!E20*80%</f>
        <v>0</v>
      </c>
      <c r="F20" s="91">
        <f>'LOTE I_II-Mat.de construção'!F20*80%</f>
        <v>0</v>
      </c>
      <c r="G20" s="91">
        <f>'LOTE I_II-Mat.de construção'!G20*80%</f>
        <v>0</v>
      </c>
      <c r="H20" s="91">
        <f>'LOTE I_II-Mat.de construção'!H20*80%</f>
        <v>0</v>
      </c>
      <c r="I20" s="91">
        <f t="shared" si="0"/>
        <v>200</v>
      </c>
      <c r="J20" s="123">
        <v>22.49</v>
      </c>
      <c r="K20" s="124">
        <f>TRUNC(J20+J20*$K$4,2)</f>
        <v>27.66</v>
      </c>
      <c r="L20" s="269">
        <f t="shared" si="1"/>
        <v>5532</v>
      </c>
      <c r="M20" s="271"/>
      <c r="N20" s="123">
        <f t="shared" si="2"/>
        <v>5532</v>
      </c>
      <c r="O20" s="123">
        <f t="shared" si="3"/>
        <v>0</v>
      </c>
      <c r="P20" s="123">
        <f t="shared" si="4"/>
        <v>0</v>
      </c>
      <c r="Q20" s="123">
        <f t="shared" si="5"/>
        <v>0</v>
      </c>
      <c r="R20" s="123">
        <f t="shared" si="6"/>
        <v>0</v>
      </c>
      <c r="S20" s="272">
        <f t="shared" si="7"/>
        <v>5532</v>
      </c>
    </row>
    <row r="21" s="250" customFormat="1" ht="15.75" spans="1:19">
      <c r="A21" s="91">
        <v>15</v>
      </c>
      <c r="B21" s="238" t="s">
        <v>78</v>
      </c>
      <c r="C21" s="261" t="s">
        <v>73</v>
      </c>
      <c r="D21" s="91">
        <f>'LOTE I_II-Mat.de construção'!D21*80%</f>
        <v>200</v>
      </c>
      <c r="E21" s="91">
        <f>'LOTE I_II-Mat.de construção'!E21*80%</f>
        <v>0</v>
      </c>
      <c r="F21" s="91">
        <f>'LOTE I_II-Mat.de construção'!F21*80%</f>
        <v>0</v>
      </c>
      <c r="G21" s="91">
        <f>'LOTE I_II-Mat.de construção'!G21*80%</f>
        <v>0</v>
      </c>
      <c r="H21" s="91">
        <f>'LOTE I_II-Mat.de construção'!H21*80%</f>
        <v>0</v>
      </c>
      <c r="I21" s="91">
        <f t="shared" si="0"/>
        <v>200</v>
      </c>
      <c r="J21" s="123">
        <v>24</v>
      </c>
      <c r="K21" s="124">
        <f>TRUNC(J21+J21*$K$4,2)</f>
        <v>29.52</v>
      </c>
      <c r="L21" s="269">
        <f t="shared" si="1"/>
        <v>5904</v>
      </c>
      <c r="M21" s="271"/>
      <c r="N21" s="123">
        <f t="shared" si="2"/>
        <v>5904</v>
      </c>
      <c r="O21" s="123">
        <f t="shared" si="3"/>
        <v>0</v>
      </c>
      <c r="P21" s="123">
        <f t="shared" si="4"/>
        <v>0</v>
      </c>
      <c r="Q21" s="123">
        <f t="shared" si="5"/>
        <v>0</v>
      </c>
      <c r="R21" s="123">
        <f t="shared" si="6"/>
        <v>0</v>
      </c>
      <c r="S21" s="272">
        <f t="shared" si="7"/>
        <v>5904</v>
      </c>
    </row>
    <row r="22" s="250" customFormat="1" ht="47.25" spans="1:19">
      <c r="A22" s="152">
        <v>16</v>
      </c>
      <c r="B22" s="258" t="s">
        <v>79</v>
      </c>
      <c r="C22" s="157" t="s">
        <v>73</v>
      </c>
      <c r="D22" s="91">
        <f>'LOTE I_II-Mat.de construção'!D22*80%</f>
        <v>160</v>
      </c>
      <c r="E22" s="91">
        <f>'LOTE I_II-Mat.de construção'!E22*80%</f>
        <v>0</v>
      </c>
      <c r="F22" s="91">
        <f>'LOTE I_II-Mat.de construção'!F22*80%</f>
        <v>3024</v>
      </c>
      <c r="G22" s="91">
        <f>'LOTE I_II-Mat.de construção'!G22*80%</f>
        <v>0</v>
      </c>
      <c r="H22" s="91">
        <f>'LOTE I_II-Mat.de construção'!H22*80%</f>
        <v>0</v>
      </c>
      <c r="I22" s="152">
        <f t="shared" si="0"/>
        <v>3184</v>
      </c>
      <c r="J22" s="123">
        <v>65</v>
      </c>
      <c r="K22" s="124">
        <f>TRUNC(J22+J22*$K$4,2)</f>
        <v>79.96</v>
      </c>
      <c r="L22" s="269">
        <f t="shared" si="1"/>
        <v>254592.64</v>
      </c>
      <c r="M22" s="271"/>
      <c r="N22" s="123">
        <f t="shared" si="2"/>
        <v>12793.6</v>
      </c>
      <c r="O22" s="123">
        <f t="shared" si="3"/>
        <v>0</v>
      </c>
      <c r="P22" s="123">
        <f t="shared" si="4"/>
        <v>241799.04</v>
      </c>
      <c r="Q22" s="123">
        <f t="shared" si="5"/>
        <v>0</v>
      </c>
      <c r="R22" s="123">
        <f t="shared" si="6"/>
        <v>0</v>
      </c>
      <c r="S22" s="272">
        <f t="shared" si="7"/>
        <v>254592.64</v>
      </c>
    </row>
    <row r="23" s="252" customFormat="1" ht="15.75" spans="1:19">
      <c r="A23" s="152">
        <v>17</v>
      </c>
      <c r="B23" s="238" t="s">
        <v>80</v>
      </c>
      <c r="C23" s="152" t="s">
        <v>61</v>
      </c>
      <c r="D23" s="91">
        <f>'LOTE I_II-Mat.de construção'!D23*80%</f>
        <v>120</v>
      </c>
      <c r="E23" s="91">
        <f>'LOTE I_II-Mat.de construção'!E23*80%</f>
        <v>80</v>
      </c>
      <c r="F23" s="91">
        <f>'LOTE I_II-Mat.de construção'!F23*80%</f>
        <v>800</v>
      </c>
      <c r="G23" s="91">
        <f>'LOTE I_II-Mat.de construção'!G23*80%</f>
        <v>64</v>
      </c>
      <c r="H23" s="91">
        <f>'LOTE I_II-Mat.de construção'!H23*80%</f>
        <v>0</v>
      </c>
      <c r="I23" s="152">
        <f t="shared" si="0"/>
        <v>1064</v>
      </c>
      <c r="J23" s="123">
        <v>13.3</v>
      </c>
      <c r="K23" s="124">
        <f>TRUNC(J23+J23*$K$4,2)</f>
        <v>16.36</v>
      </c>
      <c r="L23" s="269">
        <f t="shared" si="1"/>
        <v>17407.04</v>
      </c>
      <c r="M23" s="271"/>
      <c r="N23" s="123">
        <f t="shared" si="2"/>
        <v>1963.2</v>
      </c>
      <c r="O23" s="123">
        <f t="shared" si="3"/>
        <v>1308.8</v>
      </c>
      <c r="P23" s="123">
        <f t="shared" si="4"/>
        <v>13088</v>
      </c>
      <c r="Q23" s="123">
        <f t="shared" si="5"/>
        <v>1047.04</v>
      </c>
      <c r="R23" s="123">
        <f t="shared" si="6"/>
        <v>0</v>
      </c>
      <c r="S23" s="272">
        <f t="shared" si="7"/>
        <v>17407.04</v>
      </c>
    </row>
    <row r="24" s="250" customFormat="1" ht="15.75" spans="1:19">
      <c r="A24" s="91">
        <v>18</v>
      </c>
      <c r="B24" s="238" t="s">
        <v>81</v>
      </c>
      <c r="C24" s="152" t="s">
        <v>50</v>
      </c>
      <c r="D24" s="91">
        <f>'LOTE I_II-Mat.de construção'!D24*80%</f>
        <v>160</v>
      </c>
      <c r="E24" s="91">
        <f>'LOTE I_II-Mat.de construção'!E24*80%</f>
        <v>0</v>
      </c>
      <c r="F24" s="91">
        <f>'LOTE I_II-Mat.de construção'!F24*80%</f>
        <v>0</v>
      </c>
      <c r="G24" s="91">
        <f>'LOTE I_II-Mat.de construção'!G24*80%</f>
        <v>0</v>
      </c>
      <c r="H24" s="91">
        <f>'LOTE I_II-Mat.de construção'!H24*80%</f>
        <v>0</v>
      </c>
      <c r="I24" s="91">
        <f t="shared" si="0"/>
        <v>160</v>
      </c>
      <c r="J24" s="123">
        <v>113.25</v>
      </c>
      <c r="K24" s="124">
        <f>TRUNC(J24+J24*$K$4,2)</f>
        <v>139.32</v>
      </c>
      <c r="L24" s="269">
        <f t="shared" si="1"/>
        <v>22291.2</v>
      </c>
      <c r="M24" s="271"/>
      <c r="N24" s="123">
        <f t="shared" si="2"/>
        <v>22291.2</v>
      </c>
      <c r="O24" s="123">
        <f t="shared" si="3"/>
        <v>0</v>
      </c>
      <c r="P24" s="123">
        <f t="shared" si="4"/>
        <v>0</v>
      </c>
      <c r="Q24" s="123">
        <f t="shared" si="5"/>
        <v>0</v>
      </c>
      <c r="R24" s="123">
        <f t="shared" si="6"/>
        <v>0</v>
      </c>
      <c r="S24" s="272">
        <f t="shared" si="7"/>
        <v>22291.2</v>
      </c>
    </row>
    <row r="25" s="250" customFormat="1" ht="15.75" spans="1:19">
      <c r="A25" s="91">
        <v>19</v>
      </c>
      <c r="B25" s="238" t="s">
        <v>82</v>
      </c>
      <c r="C25" s="152" t="s">
        <v>50</v>
      </c>
      <c r="D25" s="91">
        <f>'LOTE I_II-Mat.de construção'!D25*80%</f>
        <v>160</v>
      </c>
      <c r="E25" s="91">
        <f>'LOTE I_II-Mat.de construção'!E25*80%</f>
        <v>0</v>
      </c>
      <c r="F25" s="91">
        <f>'LOTE I_II-Mat.de construção'!F25*80%</f>
        <v>0</v>
      </c>
      <c r="G25" s="91">
        <f>'LOTE I_II-Mat.de construção'!G25*80%</f>
        <v>0</v>
      </c>
      <c r="H25" s="91">
        <f>'LOTE I_II-Mat.de construção'!H25*80%</f>
        <v>0</v>
      </c>
      <c r="I25" s="91">
        <f t="shared" si="0"/>
        <v>160</v>
      </c>
      <c r="J25" s="123">
        <v>113.25</v>
      </c>
      <c r="K25" s="124">
        <f>TRUNC(J25+J25*$K$4,2)</f>
        <v>139.32</v>
      </c>
      <c r="L25" s="269">
        <f t="shared" si="1"/>
        <v>22291.2</v>
      </c>
      <c r="M25" s="271"/>
      <c r="N25" s="123">
        <f t="shared" si="2"/>
        <v>22291.2</v>
      </c>
      <c r="O25" s="123">
        <f t="shared" si="3"/>
        <v>0</v>
      </c>
      <c r="P25" s="123">
        <f t="shared" si="4"/>
        <v>0</v>
      </c>
      <c r="Q25" s="123">
        <f t="shared" si="5"/>
        <v>0</v>
      </c>
      <c r="R25" s="123">
        <f t="shared" si="6"/>
        <v>0</v>
      </c>
      <c r="S25" s="272">
        <f t="shared" si="7"/>
        <v>22291.2</v>
      </c>
    </row>
    <row r="26" s="250" customFormat="1" ht="31.5" spans="1:19">
      <c r="A26" s="152">
        <v>20</v>
      </c>
      <c r="B26" s="258" t="s">
        <v>83</v>
      </c>
      <c r="C26" s="152" t="s">
        <v>73</v>
      </c>
      <c r="D26" s="91">
        <f>'LOTE I_II-Mat.de construção'!D26*80%</f>
        <v>0</v>
      </c>
      <c r="E26" s="91">
        <f>'LOTE I_II-Mat.de construção'!E26*80%</f>
        <v>0</v>
      </c>
      <c r="F26" s="91">
        <f>'LOTE I_II-Mat.de construção'!F26*80%</f>
        <v>160</v>
      </c>
      <c r="G26" s="91">
        <f>'LOTE I_II-Mat.de construção'!G26*80%</f>
        <v>0</v>
      </c>
      <c r="H26" s="91">
        <f>'LOTE I_II-Mat.de construção'!H26*80%</f>
        <v>0</v>
      </c>
      <c r="I26" s="152">
        <f t="shared" si="0"/>
        <v>160</v>
      </c>
      <c r="J26" s="123">
        <v>38.95</v>
      </c>
      <c r="K26" s="124">
        <f>TRUNC(J26+J26*$K$4,2)</f>
        <v>47.91</v>
      </c>
      <c r="L26" s="269">
        <f t="shared" si="1"/>
        <v>7665.6</v>
      </c>
      <c r="M26" s="271"/>
      <c r="N26" s="123">
        <f t="shared" si="2"/>
        <v>0</v>
      </c>
      <c r="O26" s="123">
        <f t="shared" si="3"/>
        <v>0</v>
      </c>
      <c r="P26" s="123">
        <f t="shared" si="4"/>
        <v>7665.6</v>
      </c>
      <c r="Q26" s="123">
        <f t="shared" si="5"/>
        <v>0</v>
      </c>
      <c r="R26" s="123">
        <f t="shared" si="6"/>
        <v>0</v>
      </c>
      <c r="S26" s="272">
        <f t="shared" si="7"/>
        <v>7665.6</v>
      </c>
    </row>
    <row r="27" s="250" customFormat="1" ht="31.5" spans="1:19">
      <c r="A27" s="91">
        <v>21</v>
      </c>
      <c r="B27" s="258" t="s">
        <v>84</v>
      </c>
      <c r="C27" s="152" t="s">
        <v>73</v>
      </c>
      <c r="D27" s="91">
        <f>'LOTE I_II-Mat.de construção'!D27*80%</f>
        <v>0</v>
      </c>
      <c r="E27" s="91">
        <f>'LOTE I_II-Mat.de construção'!E27*80%</f>
        <v>0</v>
      </c>
      <c r="F27" s="91">
        <f>'LOTE I_II-Mat.de construção'!F27*80%</f>
        <v>160</v>
      </c>
      <c r="G27" s="91">
        <f>'LOTE I_II-Mat.de construção'!G27*80%</f>
        <v>0</v>
      </c>
      <c r="H27" s="91">
        <f>'LOTE I_II-Mat.de construção'!H27*80%</f>
        <v>0</v>
      </c>
      <c r="I27" s="91">
        <f t="shared" si="0"/>
        <v>160</v>
      </c>
      <c r="J27" s="123">
        <v>50</v>
      </c>
      <c r="K27" s="124">
        <f>TRUNC(J27+J27*$K$4,2)</f>
        <v>61.51</v>
      </c>
      <c r="L27" s="269">
        <f t="shared" si="1"/>
        <v>9841.6</v>
      </c>
      <c r="M27" s="271"/>
      <c r="N27" s="123">
        <f t="shared" si="2"/>
        <v>0</v>
      </c>
      <c r="O27" s="123">
        <f t="shared" si="3"/>
        <v>0</v>
      </c>
      <c r="P27" s="123">
        <f t="shared" si="4"/>
        <v>9841.6</v>
      </c>
      <c r="Q27" s="123">
        <f t="shared" si="5"/>
        <v>0</v>
      </c>
      <c r="R27" s="123">
        <f t="shared" si="6"/>
        <v>0</v>
      </c>
      <c r="S27" s="272">
        <f t="shared" si="7"/>
        <v>9841.6</v>
      </c>
    </row>
    <row r="28" s="250" customFormat="1" ht="15.75" spans="1:19">
      <c r="A28" s="91">
        <v>22</v>
      </c>
      <c r="B28" s="238" t="s">
        <v>85</v>
      </c>
      <c r="C28" s="152" t="s">
        <v>73</v>
      </c>
      <c r="D28" s="91">
        <f>'LOTE I_II-Mat.de construção'!D28*80%</f>
        <v>24</v>
      </c>
      <c r="E28" s="91">
        <f>'LOTE I_II-Mat.de construção'!E28*80%</f>
        <v>0</v>
      </c>
      <c r="F28" s="91">
        <f>'LOTE I_II-Mat.de construção'!F28*80%</f>
        <v>0</v>
      </c>
      <c r="G28" s="91">
        <f>'LOTE I_II-Mat.de construção'!G28*80%</f>
        <v>0</v>
      </c>
      <c r="H28" s="91">
        <f>'LOTE I_II-Mat.de construção'!H28*80%</f>
        <v>0</v>
      </c>
      <c r="I28" s="91">
        <f t="shared" si="0"/>
        <v>24</v>
      </c>
      <c r="J28" s="123">
        <v>45</v>
      </c>
      <c r="K28" s="124">
        <f>TRUNC(J28+J28*$K$4,2)</f>
        <v>55.35</v>
      </c>
      <c r="L28" s="269">
        <f t="shared" si="1"/>
        <v>1328.4</v>
      </c>
      <c r="M28" s="271"/>
      <c r="N28" s="123">
        <f t="shared" si="2"/>
        <v>1328.4</v>
      </c>
      <c r="O28" s="123">
        <f t="shared" si="3"/>
        <v>0</v>
      </c>
      <c r="P28" s="123">
        <f t="shared" si="4"/>
        <v>0</v>
      </c>
      <c r="Q28" s="123">
        <f t="shared" si="5"/>
        <v>0</v>
      </c>
      <c r="R28" s="123">
        <f t="shared" si="6"/>
        <v>0</v>
      </c>
      <c r="S28" s="272">
        <f t="shared" si="7"/>
        <v>1328.4</v>
      </c>
    </row>
    <row r="29" s="250" customFormat="1" ht="15.75" spans="1:19">
      <c r="A29" s="91">
        <v>23</v>
      </c>
      <c r="B29" s="238" t="s">
        <v>86</v>
      </c>
      <c r="C29" s="152" t="s">
        <v>73</v>
      </c>
      <c r="D29" s="91">
        <f>'LOTE I_II-Mat.de construção'!D29*80%</f>
        <v>24</v>
      </c>
      <c r="E29" s="91">
        <f>'LOTE I_II-Mat.de construção'!E29*80%</f>
        <v>0</v>
      </c>
      <c r="F29" s="91">
        <f>'LOTE I_II-Mat.de construção'!F29*80%</f>
        <v>0</v>
      </c>
      <c r="G29" s="91">
        <f>'LOTE I_II-Mat.de construção'!G29*80%</f>
        <v>0</v>
      </c>
      <c r="H29" s="91">
        <f>'LOTE I_II-Mat.de construção'!H29*80%</f>
        <v>0</v>
      </c>
      <c r="I29" s="91">
        <f t="shared" si="0"/>
        <v>24</v>
      </c>
      <c r="J29" s="123">
        <v>22.39</v>
      </c>
      <c r="K29" s="124">
        <f>TRUNC(J29+J29*$K$4,2)</f>
        <v>27.54</v>
      </c>
      <c r="L29" s="269">
        <f t="shared" si="1"/>
        <v>660.96</v>
      </c>
      <c r="M29" s="271"/>
      <c r="N29" s="123">
        <f t="shared" si="2"/>
        <v>660.96</v>
      </c>
      <c r="O29" s="123">
        <f t="shared" si="3"/>
        <v>0</v>
      </c>
      <c r="P29" s="123">
        <f t="shared" si="4"/>
        <v>0</v>
      </c>
      <c r="Q29" s="123">
        <f t="shared" si="5"/>
        <v>0</v>
      </c>
      <c r="R29" s="123">
        <f t="shared" si="6"/>
        <v>0</v>
      </c>
      <c r="S29" s="272">
        <f t="shared" si="7"/>
        <v>660.96</v>
      </c>
    </row>
    <row r="30" s="250" customFormat="1" ht="31.5" spans="1:19">
      <c r="A30" s="91">
        <v>24</v>
      </c>
      <c r="B30" s="238" t="s">
        <v>87</v>
      </c>
      <c r="C30" s="152" t="s">
        <v>73</v>
      </c>
      <c r="D30" s="91">
        <f>'LOTE I_II-Mat.de construção'!D30*80%</f>
        <v>24</v>
      </c>
      <c r="E30" s="91">
        <f>'LOTE I_II-Mat.de construção'!E30*80%</f>
        <v>0</v>
      </c>
      <c r="F30" s="91">
        <f>'LOTE I_II-Mat.de construção'!F30*80%</f>
        <v>0</v>
      </c>
      <c r="G30" s="91">
        <f>'LOTE I_II-Mat.de construção'!G30*80%</f>
        <v>0</v>
      </c>
      <c r="H30" s="91">
        <f>'LOTE I_II-Mat.de construção'!H30*80%</f>
        <v>0</v>
      </c>
      <c r="I30" s="91">
        <f t="shared" si="0"/>
        <v>24</v>
      </c>
      <c r="J30" s="123">
        <v>27.1</v>
      </c>
      <c r="K30" s="124">
        <f>TRUNC(J30+J30*$K$4,2)</f>
        <v>33.33</v>
      </c>
      <c r="L30" s="269">
        <f t="shared" si="1"/>
        <v>799.92</v>
      </c>
      <c r="M30" s="271"/>
      <c r="N30" s="123">
        <f t="shared" si="2"/>
        <v>799.92</v>
      </c>
      <c r="O30" s="123">
        <f t="shared" si="3"/>
        <v>0</v>
      </c>
      <c r="P30" s="123">
        <f t="shared" si="4"/>
        <v>0</v>
      </c>
      <c r="Q30" s="123">
        <f t="shared" si="5"/>
        <v>0</v>
      </c>
      <c r="R30" s="123">
        <f t="shared" si="6"/>
        <v>0</v>
      </c>
      <c r="S30" s="272">
        <f t="shared" si="7"/>
        <v>799.92</v>
      </c>
    </row>
    <row r="31" s="230" customFormat="1" ht="15.75" spans="1:19">
      <c r="A31" s="91">
        <v>25</v>
      </c>
      <c r="B31" s="238" t="s">
        <v>88</v>
      </c>
      <c r="C31" s="152" t="s">
        <v>89</v>
      </c>
      <c r="D31" s="91">
        <f>'LOTE I_II-Mat.de construção'!D31*80%</f>
        <v>160</v>
      </c>
      <c r="E31" s="91">
        <f>'LOTE I_II-Mat.de construção'!E31*80%</f>
        <v>160</v>
      </c>
      <c r="F31" s="91">
        <f>'LOTE I_II-Mat.de construção'!F31*80%</f>
        <v>0</v>
      </c>
      <c r="G31" s="91">
        <f>'LOTE I_II-Mat.de construção'!G31*80%</f>
        <v>80</v>
      </c>
      <c r="H31" s="91">
        <f>'LOTE I_II-Mat.de construção'!H31*80%</f>
        <v>0</v>
      </c>
      <c r="I31" s="91">
        <f t="shared" si="0"/>
        <v>400</v>
      </c>
      <c r="J31" s="123">
        <v>33.9</v>
      </c>
      <c r="K31" s="124">
        <f>TRUNC(J31+J31*$K$4,2)</f>
        <v>41.7</v>
      </c>
      <c r="L31" s="269">
        <f t="shared" si="1"/>
        <v>16680</v>
      </c>
      <c r="M31" s="271"/>
      <c r="N31" s="123">
        <f t="shared" si="2"/>
        <v>6672</v>
      </c>
      <c r="O31" s="123">
        <f t="shared" si="3"/>
        <v>6672</v>
      </c>
      <c r="P31" s="123">
        <f t="shared" si="4"/>
        <v>0</v>
      </c>
      <c r="Q31" s="123">
        <f t="shared" si="5"/>
        <v>3336</v>
      </c>
      <c r="R31" s="123">
        <f t="shared" si="6"/>
        <v>0</v>
      </c>
      <c r="S31" s="272">
        <f t="shared" si="7"/>
        <v>16680</v>
      </c>
    </row>
    <row r="32" s="230" customFormat="1" ht="15.75" spans="1:19">
      <c r="A32" s="91">
        <v>26</v>
      </c>
      <c r="B32" s="238" t="s">
        <v>90</v>
      </c>
      <c r="C32" s="152" t="s">
        <v>89</v>
      </c>
      <c r="D32" s="91">
        <f>'LOTE I_II-Mat.de construção'!D32*80%</f>
        <v>240</v>
      </c>
      <c r="E32" s="91">
        <f>'LOTE I_II-Mat.de construção'!E32*80%</f>
        <v>240</v>
      </c>
      <c r="F32" s="91">
        <f>'LOTE I_II-Mat.de construção'!F32*80%</f>
        <v>0</v>
      </c>
      <c r="G32" s="91">
        <f>'LOTE I_II-Mat.de construção'!G32*80%</f>
        <v>120</v>
      </c>
      <c r="H32" s="91">
        <f>'LOTE I_II-Mat.de construção'!H32*80%</f>
        <v>0</v>
      </c>
      <c r="I32" s="91">
        <f t="shared" si="0"/>
        <v>600</v>
      </c>
      <c r="J32" s="123">
        <v>14.9</v>
      </c>
      <c r="K32" s="124">
        <f>TRUNC(J32+J32*$K$4,2)</f>
        <v>18.32</v>
      </c>
      <c r="L32" s="269">
        <f t="shared" si="1"/>
        <v>10992</v>
      </c>
      <c r="M32" s="271"/>
      <c r="N32" s="123">
        <f t="shared" si="2"/>
        <v>4396.8</v>
      </c>
      <c r="O32" s="123">
        <f t="shared" si="3"/>
        <v>4396.8</v>
      </c>
      <c r="P32" s="123">
        <f t="shared" si="4"/>
        <v>0</v>
      </c>
      <c r="Q32" s="123">
        <f t="shared" si="5"/>
        <v>2198.4</v>
      </c>
      <c r="R32" s="123">
        <f t="shared" si="6"/>
        <v>0</v>
      </c>
      <c r="S32" s="272">
        <f t="shared" si="7"/>
        <v>10992</v>
      </c>
    </row>
    <row r="33" s="230" customFormat="1" ht="15.75" spans="1:19">
      <c r="A33" s="152">
        <v>27</v>
      </c>
      <c r="B33" s="238" t="s">
        <v>91</v>
      </c>
      <c r="C33" s="152" t="s">
        <v>89</v>
      </c>
      <c r="D33" s="91">
        <f>'LOTE I_II-Mat.de construção'!D33*80%</f>
        <v>120</v>
      </c>
      <c r="E33" s="91">
        <f>'LOTE I_II-Mat.de construção'!E33*80%</f>
        <v>120</v>
      </c>
      <c r="F33" s="91">
        <f>'LOTE I_II-Mat.de construção'!F33*80%</f>
        <v>0</v>
      </c>
      <c r="G33" s="91">
        <f>'LOTE I_II-Mat.de construção'!G33*80%</f>
        <v>80</v>
      </c>
      <c r="H33" s="91">
        <f>'LOTE I_II-Mat.de construção'!H33*80%</f>
        <v>0</v>
      </c>
      <c r="I33" s="152">
        <f t="shared" si="0"/>
        <v>320</v>
      </c>
      <c r="J33" s="123">
        <v>28</v>
      </c>
      <c r="K33" s="124">
        <f>TRUNC(J33+J33*$K$4,2)</f>
        <v>34.44</v>
      </c>
      <c r="L33" s="269">
        <f t="shared" si="1"/>
        <v>11020.8</v>
      </c>
      <c r="M33" s="271"/>
      <c r="N33" s="123">
        <f t="shared" si="2"/>
        <v>4132.8</v>
      </c>
      <c r="O33" s="123">
        <f t="shared" si="3"/>
        <v>4132.8</v>
      </c>
      <c r="P33" s="123">
        <f t="shared" si="4"/>
        <v>0</v>
      </c>
      <c r="Q33" s="123">
        <f t="shared" si="5"/>
        <v>2755.2</v>
      </c>
      <c r="R33" s="123">
        <f t="shared" si="6"/>
        <v>0</v>
      </c>
      <c r="S33" s="272">
        <f t="shared" si="7"/>
        <v>11020.8</v>
      </c>
    </row>
    <row r="34" s="230" customFormat="1" ht="31.5" spans="1:19">
      <c r="A34" s="152">
        <v>28</v>
      </c>
      <c r="B34" s="238" t="s">
        <v>92</v>
      </c>
      <c r="C34" s="152" t="s">
        <v>89</v>
      </c>
      <c r="D34" s="91">
        <f>'LOTE I_II-Mat.de construção'!D34*80%</f>
        <v>400</v>
      </c>
      <c r="E34" s="91">
        <f>'LOTE I_II-Mat.de construção'!E34*80%</f>
        <v>120</v>
      </c>
      <c r="F34" s="91">
        <f>'LOTE I_II-Mat.de construção'!F34*80%</f>
        <v>0</v>
      </c>
      <c r="G34" s="91">
        <f>'LOTE I_II-Mat.de construção'!G34*80%</f>
        <v>80</v>
      </c>
      <c r="H34" s="91">
        <f>'LOTE I_II-Mat.de construção'!H34*80%</f>
        <v>0</v>
      </c>
      <c r="I34" s="152">
        <f t="shared" si="0"/>
        <v>600</v>
      </c>
      <c r="J34" s="123">
        <v>22.11</v>
      </c>
      <c r="K34" s="124">
        <f>TRUNC(J34+J34*$K$4,2)</f>
        <v>27.19</v>
      </c>
      <c r="L34" s="269">
        <f t="shared" si="1"/>
        <v>16314</v>
      </c>
      <c r="M34" s="271"/>
      <c r="N34" s="123">
        <f t="shared" si="2"/>
        <v>10876</v>
      </c>
      <c r="O34" s="123">
        <f t="shared" si="3"/>
        <v>3262.8</v>
      </c>
      <c r="P34" s="123">
        <f t="shared" si="4"/>
        <v>0</v>
      </c>
      <c r="Q34" s="123">
        <f t="shared" si="5"/>
        <v>2175.2</v>
      </c>
      <c r="R34" s="123">
        <f t="shared" si="6"/>
        <v>0</v>
      </c>
      <c r="S34" s="272">
        <f t="shared" si="7"/>
        <v>16314</v>
      </c>
    </row>
    <row r="35" s="230" customFormat="1" ht="15.75" spans="1:19">
      <c r="A35" s="152">
        <v>29</v>
      </c>
      <c r="B35" s="238" t="s">
        <v>93</v>
      </c>
      <c r="C35" s="152" t="s">
        <v>50</v>
      </c>
      <c r="D35" s="91">
        <f>'LOTE I_II-Mat.de construção'!D35*80%</f>
        <v>24</v>
      </c>
      <c r="E35" s="91">
        <f>'LOTE I_II-Mat.de construção'!E35*80%</f>
        <v>0</v>
      </c>
      <c r="F35" s="91">
        <f>'LOTE I_II-Mat.de construção'!F35*80%</f>
        <v>0</v>
      </c>
      <c r="G35" s="91">
        <f>'LOTE I_II-Mat.de construção'!G35*80%</f>
        <v>0</v>
      </c>
      <c r="H35" s="91">
        <f>'LOTE I_II-Mat.de construção'!H35*80%</f>
        <v>0</v>
      </c>
      <c r="I35" s="152">
        <f t="shared" si="0"/>
        <v>24</v>
      </c>
      <c r="J35" s="123">
        <v>220</v>
      </c>
      <c r="K35" s="124">
        <f>TRUNC(J35+J35*$K$4,2)</f>
        <v>270.64</v>
      </c>
      <c r="L35" s="269">
        <f t="shared" si="1"/>
        <v>6495.36</v>
      </c>
      <c r="M35" s="271"/>
      <c r="N35" s="123">
        <f t="shared" si="2"/>
        <v>6495.36</v>
      </c>
      <c r="O35" s="123">
        <f t="shared" si="3"/>
        <v>0</v>
      </c>
      <c r="P35" s="123">
        <f t="shared" si="4"/>
        <v>0</v>
      </c>
      <c r="Q35" s="123">
        <f t="shared" si="5"/>
        <v>0</v>
      </c>
      <c r="R35" s="123">
        <f t="shared" si="6"/>
        <v>0</v>
      </c>
      <c r="S35" s="272">
        <f t="shared" si="7"/>
        <v>6495.36</v>
      </c>
    </row>
    <row r="36" s="230" customFormat="1" ht="47.25" spans="1:19">
      <c r="A36" s="91">
        <v>30</v>
      </c>
      <c r="B36" s="238" t="s">
        <v>94</v>
      </c>
      <c r="C36" s="91" t="s">
        <v>61</v>
      </c>
      <c r="D36" s="91">
        <f>'LOTE I_II-Mat.de construção'!D36*80%</f>
        <v>800</v>
      </c>
      <c r="E36" s="91">
        <f>'LOTE I_II-Mat.de construção'!E36*80%</f>
        <v>160</v>
      </c>
      <c r="F36" s="91">
        <f>'LOTE I_II-Mat.de construção'!F36*80%</f>
        <v>1600</v>
      </c>
      <c r="G36" s="91">
        <f>'LOTE I_II-Mat.de construção'!G36*80%</f>
        <v>120</v>
      </c>
      <c r="H36" s="91">
        <f>'LOTE I_II-Mat.de construção'!H36*80%</f>
        <v>0</v>
      </c>
      <c r="I36" s="91">
        <f t="shared" si="0"/>
        <v>2680</v>
      </c>
      <c r="J36" s="123">
        <v>29.53</v>
      </c>
      <c r="K36" s="124">
        <f>TRUNC(J36+J36*$K$4,2)</f>
        <v>36.32</v>
      </c>
      <c r="L36" s="269">
        <f t="shared" si="1"/>
        <v>97337.6</v>
      </c>
      <c r="M36" s="271"/>
      <c r="N36" s="123">
        <f t="shared" si="2"/>
        <v>29056</v>
      </c>
      <c r="O36" s="123">
        <f t="shared" si="3"/>
        <v>5811.2</v>
      </c>
      <c r="P36" s="123">
        <f t="shared" si="4"/>
        <v>58112</v>
      </c>
      <c r="Q36" s="123">
        <f t="shared" si="5"/>
        <v>4358.4</v>
      </c>
      <c r="R36" s="123">
        <f t="shared" si="6"/>
        <v>0</v>
      </c>
      <c r="S36" s="272">
        <f t="shared" si="7"/>
        <v>97337.6</v>
      </c>
    </row>
    <row r="37" s="230" customFormat="1" ht="42.75" customHeight="1" spans="1:19">
      <c r="A37" s="91">
        <v>31</v>
      </c>
      <c r="B37" s="238" t="s">
        <v>95</v>
      </c>
      <c r="C37" s="152" t="s">
        <v>61</v>
      </c>
      <c r="D37" s="91">
        <f>'LOTE I_II-Mat.de construção'!D37*80%</f>
        <v>400</v>
      </c>
      <c r="E37" s="91">
        <f>'LOTE I_II-Mat.de construção'!E37*80%</f>
        <v>120</v>
      </c>
      <c r="F37" s="91">
        <f>'LOTE I_II-Mat.de construção'!F37*80%</f>
        <v>0</v>
      </c>
      <c r="G37" s="91">
        <f>'LOTE I_II-Mat.de construção'!G37*80%</f>
        <v>80</v>
      </c>
      <c r="H37" s="91">
        <f>'LOTE I_II-Mat.de construção'!H37*80%</f>
        <v>0</v>
      </c>
      <c r="I37" s="91">
        <f t="shared" si="0"/>
        <v>600</v>
      </c>
      <c r="J37" s="123">
        <v>27</v>
      </c>
      <c r="K37" s="124">
        <f>TRUNC(J37+J37*$K$4,2)</f>
        <v>33.21</v>
      </c>
      <c r="L37" s="269">
        <f t="shared" si="1"/>
        <v>19926</v>
      </c>
      <c r="M37" s="271"/>
      <c r="N37" s="123">
        <f t="shared" si="2"/>
        <v>13284</v>
      </c>
      <c r="O37" s="123">
        <f t="shared" si="3"/>
        <v>3985.2</v>
      </c>
      <c r="P37" s="123">
        <f t="shared" si="4"/>
        <v>0</v>
      </c>
      <c r="Q37" s="123">
        <f t="shared" si="5"/>
        <v>2656.8</v>
      </c>
      <c r="R37" s="123">
        <f t="shared" si="6"/>
        <v>0</v>
      </c>
      <c r="S37" s="272">
        <f t="shared" si="7"/>
        <v>19926</v>
      </c>
    </row>
    <row r="38" s="230" customFormat="1" ht="31.5" spans="1:19">
      <c r="A38" s="91">
        <v>32</v>
      </c>
      <c r="B38" s="238" t="s">
        <v>96</v>
      </c>
      <c r="C38" s="91" t="s">
        <v>50</v>
      </c>
      <c r="D38" s="91">
        <f>'LOTE I_II-Mat.de construção'!D38*80%</f>
        <v>80</v>
      </c>
      <c r="E38" s="91">
        <f>'LOTE I_II-Mat.de construção'!E38*80%</f>
        <v>0</v>
      </c>
      <c r="F38" s="91">
        <f>'LOTE I_II-Mat.de construção'!F38*80%</f>
        <v>0</v>
      </c>
      <c r="G38" s="91">
        <f>'LOTE I_II-Mat.de construção'!G38*80%</f>
        <v>0</v>
      </c>
      <c r="H38" s="91">
        <f>'LOTE I_II-Mat.de construção'!H38*80%</f>
        <v>0</v>
      </c>
      <c r="I38" s="91">
        <f t="shared" si="0"/>
        <v>80</v>
      </c>
      <c r="J38" s="123">
        <v>12.58</v>
      </c>
      <c r="K38" s="124">
        <f>TRUNC(J38+J38*$K$4,2)</f>
        <v>15.47</v>
      </c>
      <c r="L38" s="269">
        <f t="shared" si="1"/>
        <v>1237.6</v>
      </c>
      <c r="M38" s="271"/>
      <c r="N38" s="123">
        <f t="shared" si="2"/>
        <v>1237.6</v>
      </c>
      <c r="O38" s="123">
        <f t="shared" si="3"/>
        <v>0</v>
      </c>
      <c r="P38" s="123">
        <f t="shared" si="4"/>
        <v>0</v>
      </c>
      <c r="Q38" s="123">
        <f t="shared" si="5"/>
        <v>0</v>
      </c>
      <c r="R38" s="123">
        <f t="shared" si="6"/>
        <v>0</v>
      </c>
      <c r="S38" s="272">
        <f t="shared" si="7"/>
        <v>1237.6</v>
      </c>
    </row>
    <row r="39" s="230" customFormat="1" ht="31.5" spans="1:19">
      <c r="A39" s="91">
        <v>33</v>
      </c>
      <c r="B39" s="238" t="s">
        <v>97</v>
      </c>
      <c r="C39" s="91" t="s">
        <v>50</v>
      </c>
      <c r="D39" s="91">
        <f>'LOTE I_II-Mat.de construção'!D39*80%</f>
        <v>200</v>
      </c>
      <c r="E39" s="91">
        <f>'LOTE I_II-Mat.de construção'!E39*80%</f>
        <v>0</v>
      </c>
      <c r="F39" s="91">
        <f>'LOTE I_II-Mat.de construção'!F39*80%</f>
        <v>0</v>
      </c>
      <c r="G39" s="91">
        <f>'LOTE I_II-Mat.de construção'!G39*80%</f>
        <v>0</v>
      </c>
      <c r="H39" s="91">
        <f>'LOTE I_II-Mat.de construção'!H39*80%</f>
        <v>0</v>
      </c>
      <c r="I39" s="91">
        <f t="shared" si="0"/>
        <v>200</v>
      </c>
      <c r="J39" s="123">
        <v>49</v>
      </c>
      <c r="K39" s="124">
        <f>TRUNC(J39+J39*$K$4,2)</f>
        <v>60.27</v>
      </c>
      <c r="L39" s="269">
        <f t="shared" si="1"/>
        <v>12054</v>
      </c>
      <c r="M39" s="271"/>
      <c r="N39" s="123">
        <f t="shared" si="2"/>
        <v>12054</v>
      </c>
      <c r="O39" s="123">
        <f t="shared" si="3"/>
        <v>0</v>
      </c>
      <c r="P39" s="123">
        <f t="shared" si="4"/>
        <v>0</v>
      </c>
      <c r="Q39" s="123">
        <f t="shared" si="5"/>
        <v>0</v>
      </c>
      <c r="R39" s="123">
        <f t="shared" si="6"/>
        <v>0</v>
      </c>
      <c r="S39" s="272">
        <f t="shared" si="7"/>
        <v>12054</v>
      </c>
    </row>
    <row r="40" s="230" customFormat="1" ht="27" customHeight="1" spans="1:19">
      <c r="A40" s="91">
        <v>34</v>
      </c>
      <c r="B40" s="238" t="s">
        <v>98</v>
      </c>
      <c r="C40" s="91" t="s">
        <v>61</v>
      </c>
      <c r="D40" s="91">
        <f>'LOTE I_II-Mat.de construção'!D40*80%</f>
        <v>80</v>
      </c>
      <c r="E40" s="91">
        <f>'LOTE I_II-Mat.de construção'!E40*80%</f>
        <v>0</v>
      </c>
      <c r="F40" s="91">
        <f>'LOTE I_II-Mat.de construção'!F40*80%</f>
        <v>0</v>
      </c>
      <c r="G40" s="91">
        <f>'LOTE I_II-Mat.de construção'!G40*80%</f>
        <v>0</v>
      </c>
      <c r="H40" s="91">
        <f>'LOTE I_II-Mat.de construção'!H40*80%</f>
        <v>0</v>
      </c>
      <c r="I40" s="91">
        <f t="shared" si="0"/>
        <v>80</v>
      </c>
      <c r="J40" s="123">
        <v>4.42</v>
      </c>
      <c r="K40" s="124">
        <f>TRUNC(J40+J40*$K$4,2)</f>
        <v>5.43</v>
      </c>
      <c r="L40" s="269">
        <f t="shared" si="1"/>
        <v>434.4</v>
      </c>
      <c r="M40" s="271"/>
      <c r="N40" s="123">
        <f t="shared" si="2"/>
        <v>434.4</v>
      </c>
      <c r="O40" s="123">
        <f t="shared" si="3"/>
        <v>0</v>
      </c>
      <c r="P40" s="123">
        <f t="shared" si="4"/>
        <v>0</v>
      </c>
      <c r="Q40" s="123">
        <f t="shared" si="5"/>
        <v>0</v>
      </c>
      <c r="R40" s="123">
        <f t="shared" si="6"/>
        <v>0</v>
      </c>
      <c r="S40" s="272">
        <f t="shared" si="7"/>
        <v>434.4</v>
      </c>
    </row>
    <row r="41" s="230" customFormat="1" ht="27" customHeight="1" spans="1:19">
      <c r="A41" s="152">
        <v>35</v>
      </c>
      <c r="B41" s="238" t="s">
        <v>99</v>
      </c>
      <c r="C41" s="152" t="s">
        <v>61</v>
      </c>
      <c r="D41" s="91">
        <f>'LOTE I_II-Mat.de construção'!D41*80%</f>
        <v>80</v>
      </c>
      <c r="E41" s="91">
        <f>'LOTE I_II-Mat.de construção'!E41*80%</f>
        <v>0</v>
      </c>
      <c r="F41" s="91">
        <f>'LOTE I_II-Mat.de construção'!F41*80%</f>
        <v>0</v>
      </c>
      <c r="G41" s="91">
        <f>'LOTE I_II-Mat.de construção'!G41*80%</f>
        <v>0</v>
      </c>
      <c r="H41" s="91">
        <f>'LOTE I_II-Mat.de construção'!H41*80%</f>
        <v>0</v>
      </c>
      <c r="I41" s="152">
        <f t="shared" si="0"/>
        <v>80</v>
      </c>
      <c r="J41" s="123">
        <v>11.14</v>
      </c>
      <c r="K41" s="124">
        <f>TRUNC(J41+J41*$K$4,2)</f>
        <v>13.7</v>
      </c>
      <c r="L41" s="269">
        <f t="shared" si="1"/>
        <v>1096</v>
      </c>
      <c r="M41" s="271"/>
      <c r="N41" s="123">
        <f t="shared" si="2"/>
        <v>1096</v>
      </c>
      <c r="O41" s="123">
        <f t="shared" si="3"/>
        <v>0</v>
      </c>
      <c r="P41" s="123">
        <f t="shared" si="4"/>
        <v>0</v>
      </c>
      <c r="Q41" s="123">
        <f t="shared" si="5"/>
        <v>0</v>
      </c>
      <c r="R41" s="123">
        <f t="shared" si="6"/>
        <v>0</v>
      </c>
      <c r="S41" s="272">
        <f t="shared" si="7"/>
        <v>1096</v>
      </c>
    </row>
    <row r="42" s="230" customFormat="1" ht="31.5" spans="1:19">
      <c r="A42" s="152">
        <v>36</v>
      </c>
      <c r="B42" s="238" t="s">
        <v>100</v>
      </c>
      <c r="C42" s="152" t="s">
        <v>89</v>
      </c>
      <c r="D42" s="91">
        <f>'LOTE I_II-Mat.de construção'!D42*80%</f>
        <v>800</v>
      </c>
      <c r="E42" s="91">
        <f>'LOTE I_II-Mat.de construção'!E42*80%</f>
        <v>240</v>
      </c>
      <c r="F42" s="91">
        <f>'LOTE I_II-Mat.de construção'!F42*80%</f>
        <v>0</v>
      </c>
      <c r="G42" s="91">
        <f>'LOTE I_II-Mat.de construção'!G42*80%</f>
        <v>120</v>
      </c>
      <c r="H42" s="91">
        <f>'LOTE I_II-Mat.de construção'!H42*80%</f>
        <v>0</v>
      </c>
      <c r="I42" s="152">
        <f t="shared" si="0"/>
        <v>1160</v>
      </c>
      <c r="J42" s="123">
        <v>21</v>
      </c>
      <c r="K42" s="124">
        <f>TRUNC(J42+J42*$K$4,2)</f>
        <v>25.83</v>
      </c>
      <c r="L42" s="269">
        <f t="shared" si="1"/>
        <v>29962.8</v>
      </c>
      <c r="M42" s="271"/>
      <c r="N42" s="123">
        <f t="shared" si="2"/>
        <v>20664</v>
      </c>
      <c r="O42" s="123">
        <f t="shared" si="3"/>
        <v>6199.2</v>
      </c>
      <c r="P42" s="123">
        <f t="shared" si="4"/>
        <v>0</v>
      </c>
      <c r="Q42" s="123">
        <f t="shared" si="5"/>
        <v>3099.6</v>
      </c>
      <c r="R42" s="123">
        <f t="shared" si="6"/>
        <v>0</v>
      </c>
      <c r="S42" s="272">
        <f t="shared" si="7"/>
        <v>29962.8</v>
      </c>
    </row>
    <row r="43" s="230" customFormat="1" ht="15.75" spans="1:19">
      <c r="A43" s="91">
        <v>37</v>
      </c>
      <c r="B43" s="238" t="s">
        <v>101</v>
      </c>
      <c r="C43" s="91" t="s">
        <v>89</v>
      </c>
      <c r="D43" s="91">
        <f>'LOTE I_II-Mat.de construção'!D43*80%</f>
        <v>800</v>
      </c>
      <c r="E43" s="91">
        <f>'LOTE I_II-Mat.de construção'!E43*80%</f>
        <v>240</v>
      </c>
      <c r="F43" s="91">
        <f>'LOTE I_II-Mat.de construção'!F43*80%</f>
        <v>0</v>
      </c>
      <c r="G43" s="91">
        <f>'LOTE I_II-Mat.de construção'!G43*80%</f>
        <v>160</v>
      </c>
      <c r="H43" s="91">
        <f>'LOTE I_II-Mat.de construção'!H43*80%</f>
        <v>0</v>
      </c>
      <c r="I43" s="91">
        <f t="shared" si="0"/>
        <v>1200</v>
      </c>
      <c r="J43" s="123">
        <v>19.17</v>
      </c>
      <c r="K43" s="124">
        <f>TRUNC(J43+J43*$K$4,2)</f>
        <v>23.58</v>
      </c>
      <c r="L43" s="269">
        <f t="shared" si="1"/>
        <v>28296</v>
      </c>
      <c r="M43" s="271"/>
      <c r="N43" s="123">
        <f t="shared" si="2"/>
        <v>18864</v>
      </c>
      <c r="O43" s="123">
        <f t="shared" si="3"/>
        <v>5659.2</v>
      </c>
      <c r="P43" s="123">
        <f t="shared" si="4"/>
        <v>0</v>
      </c>
      <c r="Q43" s="123">
        <f t="shared" si="5"/>
        <v>3772.8</v>
      </c>
      <c r="R43" s="123">
        <f t="shared" si="6"/>
        <v>0</v>
      </c>
      <c r="S43" s="272">
        <f t="shared" si="7"/>
        <v>28296</v>
      </c>
    </row>
    <row r="44" s="230" customFormat="1" ht="31.5" spans="1:19">
      <c r="A44" s="91">
        <v>38</v>
      </c>
      <c r="B44" s="238" t="s">
        <v>102</v>
      </c>
      <c r="C44" s="261" t="s">
        <v>61</v>
      </c>
      <c r="D44" s="91">
        <f>'LOTE I_II-Mat.de construção'!D44*80%</f>
        <v>400</v>
      </c>
      <c r="E44" s="91">
        <f>'LOTE I_II-Mat.de construção'!E44*80%</f>
        <v>160</v>
      </c>
      <c r="F44" s="91">
        <f>'LOTE I_II-Mat.de construção'!F44*80%</f>
        <v>0</v>
      </c>
      <c r="G44" s="91">
        <f>'LOTE I_II-Mat.de construção'!G44*80%</f>
        <v>80</v>
      </c>
      <c r="H44" s="91">
        <f>'LOTE I_II-Mat.de construção'!H44*80%</f>
        <v>280</v>
      </c>
      <c r="I44" s="91">
        <f t="shared" si="0"/>
        <v>920</v>
      </c>
      <c r="J44" s="123">
        <v>24.11</v>
      </c>
      <c r="K44" s="124">
        <f>TRUNC(J44+J44*$K$4,2)</f>
        <v>29.66</v>
      </c>
      <c r="L44" s="269">
        <f t="shared" si="1"/>
        <v>27287.2</v>
      </c>
      <c r="M44" s="271"/>
      <c r="N44" s="123">
        <f t="shared" si="2"/>
        <v>11864</v>
      </c>
      <c r="O44" s="123">
        <f t="shared" si="3"/>
        <v>4745.6</v>
      </c>
      <c r="P44" s="123">
        <f t="shared" si="4"/>
        <v>0</v>
      </c>
      <c r="Q44" s="123">
        <f t="shared" si="5"/>
        <v>2372.8</v>
      </c>
      <c r="R44" s="123">
        <f t="shared" si="6"/>
        <v>8304.8</v>
      </c>
      <c r="S44" s="272">
        <f t="shared" si="7"/>
        <v>27287.2</v>
      </c>
    </row>
    <row r="45" s="230" customFormat="1" ht="31.5" spans="1:19">
      <c r="A45" s="152">
        <v>39</v>
      </c>
      <c r="B45" s="238" t="s">
        <v>103</v>
      </c>
      <c r="C45" s="152" t="s">
        <v>50</v>
      </c>
      <c r="D45" s="91">
        <f>'LOTE I_II-Mat.de construção'!D45*80%</f>
        <v>64</v>
      </c>
      <c r="E45" s="91">
        <f>'LOTE I_II-Mat.de construção'!E45*80%</f>
        <v>32</v>
      </c>
      <c r="F45" s="91">
        <f>'LOTE I_II-Mat.de construção'!F45*80%</f>
        <v>0</v>
      </c>
      <c r="G45" s="91">
        <f>'LOTE I_II-Mat.de construção'!G45*80%</f>
        <v>16</v>
      </c>
      <c r="H45" s="91">
        <f>'LOTE I_II-Mat.de construção'!H45*80%</f>
        <v>0</v>
      </c>
      <c r="I45" s="152">
        <f t="shared" si="0"/>
        <v>112</v>
      </c>
      <c r="J45" s="123">
        <v>81.25</v>
      </c>
      <c r="K45" s="124">
        <f>TRUNC(J45+J45*$K$4,2)</f>
        <v>99.95</v>
      </c>
      <c r="L45" s="269">
        <f t="shared" si="1"/>
        <v>11194.4</v>
      </c>
      <c r="M45" s="271"/>
      <c r="N45" s="123">
        <f t="shared" si="2"/>
        <v>6396.8</v>
      </c>
      <c r="O45" s="123">
        <f t="shared" si="3"/>
        <v>3198.4</v>
      </c>
      <c r="P45" s="123">
        <f t="shared" si="4"/>
        <v>0</v>
      </c>
      <c r="Q45" s="123">
        <f t="shared" si="5"/>
        <v>1599.2</v>
      </c>
      <c r="R45" s="123">
        <f t="shared" si="6"/>
        <v>0</v>
      </c>
      <c r="S45" s="272">
        <f t="shared" si="7"/>
        <v>11194.4</v>
      </c>
    </row>
    <row r="46" s="230" customFormat="1" ht="47.25" spans="1:19">
      <c r="A46" s="91">
        <v>40</v>
      </c>
      <c r="B46" s="258" t="s">
        <v>104</v>
      </c>
      <c r="C46" s="91" t="s">
        <v>89</v>
      </c>
      <c r="D46" s="91">
        <f>'LOTE I_II-Mat.de construção'!D46*80%</f>
        <v>296</v>
      </c>
      <c r="E46" s="91">
        <f>'LOTE I_II-Mat.de construção'!E46*80%</f>
        <v>0</v>
      </c>
      <c r="F46" s="91">
        <f>'LOTE I_II-Mat.de construção'!F46*80%</f>
        <v>0</v>
      </c>
      <c r="G46" s="91">
        <f>'LOTE I_II-Mat.de construção'!G46*80%</f>
        <v>0</v>
      </c>
      <c r="H46" s="91">
        <f>'LOTE I_II-Mat.de construção'!H46*80%</f>
        <v>0</v>
      </c>
      <c r="I46" s="91">
        <f t="shared" si="0"/>
        <v>296</v>
      </c>
      <c r="J46" s="123">
        <v>88</v>
      </c>
      <c r="K46" s="124">
        <f>TRUNC(J46+J46*$K$4,2)</f>
        <v>108.25</v>
      </c>
      <c r="L46" s="269">
        <f t="shared" si="1"/>
        <v>32042</v>
      </c>
      <c r="M46" s="271"/>
      <c r="N46" s="123">
        <f t="shared" si="2"/>
        <v>32042</v>
      </c>
      <c r="O46" s="123">
        <f t="shared" si="3"/>
        <v>0</v>
      </c>
      <c r="P46" s="123">
        <f t="shared" si="4"/>
        <v>0</v>
      </c>
      <c r="Q46" s="123">
        <f t="shared" si="5"/>
        <v>0</v>
      </c>
      <c r="R46" s="123">
        <f t="shared" si="6"/>
        <v>0</v>
      </c>
      <c r="S46" s="272">
        <f t="shared" si="7"/>
        <v>32042</v>
      </c>
    </row>
    <row r="47" s="230" customFormat="1" ht="15.75" spans="1:19">
      <c r="A47" s="152">
        <v>41</v>
      </c>
      <c r="B47" s="238" t="s">
        <v>105</v>
      </c>
      <c r="C47" s="152" t="s">
        <v>89</v>
      </c>
      <c r="D47" s="91">
        <f>'LOTE I_II-Mat.de construção'!D47*80%</f>
        <v>24</v>
      </c>
      <c r="E47" s="91">
        <f>'LOTE I_II-Mat.de construção'!E47*80%</f>
        <v>0</v>
      </c>
      <c r="F47" s="91">
        <f>'LOTE I_II-Mat.de construção'!F47*80%</f>
        <v>0</v>
      </c>
      <c r="G47" s="91">
        <f>'LOTE I_II-Mat.de construção'!G47*80%</f>
        <v>0</v>
      </c>
      <c r="H47" s="91">
        <f>'LOTE I_II-Mat.de construção'!H47*80%</f>
        <v>0</v>
      </c>
      <c r="I47" s="152">
        <f t="shared" si="0"/>
        <v>24</v>
      </c>
      <c r="J47" s="123">
        <v>355.8</v>
      </c>
      <c r="K47" s="124">
        <f>TRUNC(J47+J47*$K$4,2)</f>
        <v>437.7</v>
      </c>
      <c r="L47" s="269">
        <f t="shared" si="1"/>
        <v>10504.8</v>
      </c>
      <c r="M47" s="271"/>
      <c r="N47" s="123">
        <f t="shared" si="2"/>
        <v>10504.8</v>
      </c>
      <c r="O47" s="123">
        <f t="shared" si="3"/>
        <v>0</v>
      </c>
      <c r="P47" s="123">
        <f t="shared" si="4"/>
        <v>0</v>
      </c>
      <c r="Q47" s="123">
        <f t="shared" si="5"/>
        <v>0</v>
      </c>
      <c r="R47" s="123">
        <f t="shared" si="6"/>
        <v>0</v>
      </c>
      <c r="S47" s="272">
        <f t="shared" si="7"/>
        <v>10504.8</v>
      </c>
    </row>
    <row r="48" s="230" customFormat="1" ht="15.75" spans="1:19">
      <c r="A48" s="152">
        <v>42</v>
      </c>
      <c r="B48" s="238" t="s">
        <v>106</v>
      </c>
      <c r="C48" s="152" t="s">
        <v>61</v>
      </c>
      <c r="D48" s="91">
        <f>'LOTE I_II-Mat.de construção'!D48*80%</f>
        <v>40</v>
      </c>
      <c r="E48" s="91">
        <f>'LOTE I_II-Mat.de construção'!E48*80%</f>
        <v>0</v>
      </c>
      <c r="F48" s="91">
        <f>'LOTE I_II-Mat.de construção'!F48*80%</f>
        <v>0</v>
      </c>
      <c r="G48" s="91">
        <f>'LOTE I_II-Mat.de construção'!G48*80%</f>
        <v>0</v>
      </c>
      <c r="H48" s="91">
        <f>'LOTE I_II-Mat.de construção'!H48*80%</f>
        <v>0</v>
      </c>
      <c r="I48" s="152">
        <f t="shared" si="0"/>
        <v>40</v>
      </c>
      <c r="J48" s="123">
        <v>35</v>
      </c>
      <c r="K48" s="124">
        <f>TRUNC(J48+J48*$K$4,2)</f>
        <v>43.05</v>
      </c>
      <c r="L48" s="269">
        <f t="shared" si="1"/>
        <v>1722</v>
      </c>
      <c r="M48" s="271"/>
      <c r="N48" s="123">
        <f t="shared" si="2"/>
        <v>1722</v>
      </c>
      <c r="O48" s="123">
        <f t="shared" si="3"/>
        <v>0</v>
      </c>
      <c r="P48" s="123">
        <f t="shared" si="4"/>
        <v>0</v>
      </c>
      <c r="Q48" s="123">
        <f t="shared" si="5"/>
        <v>0</v>
      </c>
      <c r="R48" s="123">
        <f t="shared" si="6"/>
        <v>0</v>
      </c>
      <c r="S48" s="272">
        <f t="shared" si="7"/>
        <v>1722</v>
      </c>
    </row>
    <row r="49" s="230" customFormat="1" ht="47.25" spans="1:19">
      <c r="A49" s="91">
        <v>43</v>
      </c>
      <c r="B49" s="258" t="s">
        <v>107</v>
      </c>
      <c r="C49" s="152" t="s">
        <v>73</v>
      </c>
      <c r="D49" s="91">
        <f>'LOTE I_II-Mat.de construção'!D49*80%</f>
        <v>640</v>
      </c>
      <c r="E49" s="91">
        <f>'LOTE I_II-Mat.de construção'!E49*80%</f>
        <v>0</v>
      </c>
      <c r="F49" s="91">
        <f>'LOTE I_II-Mat.de construção'!F49*80%</f>
        <v>1008</v>
      </c>
      <c r="G49" s="91">
        <f>'LOTE I_II-Mat.de construção'!G49*80%</f>
        <v>0</v>
      </c>
      <c r="H49" s="91">
        <f>'LOTE I_II-Mat.de construção'!H49*80%</f>
        <v>0</v>
      </c>
      <c r="I49" s="91">
        <f t="shared" si="0"/>
        <v>1648</v>
      </c>
      <c r="J49" s="123">
        <v>12.3</v>
      </c>
      <c r="K49" s="124">
        <f>TRUNC(J49+J49*$K$4,2)</f>
        <v>15.13</v>
      </c>
      <c r="L49" s="269">
        <f t="shared" si="1"/>
        <v>24934.24</v>
      </c>
      <c r="M49" s="271"/>
      <c r="N49" s="123">
        <f t="shared" si="2"/>
        <v>9683.2</v>
      </c>
      <c r="O49" s="123">
        <f t="shared" si="3"/>
        <v>0</v>
      </c>
      <c r="P49" s="123">
        <f t="shared" si="4"/>
        <v>15251.04</v>
      </c>
      <c r="Q49" s="123">
        <f t="shared" si="5"/>
        <v>0</v>
      </c>
      <c r="R49" s="123">
        <f t="shared" si="6"/>
        <v>0</v>
      </c>
      <c r="S49" s="272">
        <f t="shared" si="7"/>
        <v>24934.24</v>
      </c>
    </row>
    <row r="50" s="251" customFormat="1" ht="47.25" spans="1:19">
      <c r="A50" s="152">
        <v>44</v>
      </c>
      <c r="B50" s="155" t="s">
        <v>108</v>
      </c>
      <c r="C50" s="152" t="s">
        <v>50</v>
      </c>
      <c r="D50" s="91">
        <f>'LOTE I_II-Mat.de construção'!D50*80%</f>
        <v>1600</v>
      </c>
      <c r="E50" s="91">
        <f>'LOTE I_II-Mat.de construção'!E50*80%</f>
        <v>0</v>
      </c>
      <c r="F50" s="91">
        <f>'LOTE I_II-Mat.de construção'!F50*80%</f>
        <v>0</v>
      </c>
      <c r="G50" s="91">
        <f>'LOTE I_II-Mat.de construção'!G50*80%</f>
        <v>0</v>
      </c>
      <c r="H50" s="91">
        <f>'LOTE I_II-Mat.de construção'!H50*80%</f>
        <v>0</v>
      </c>
      <c r="I50" s="152">
        <f t="shared" si="0"/>
        <v>1600</v>
      </c>
      <c r="J50" s="123">
        <v>0.64</v>
      </c>
      <c r="K50" s="124">
        <f>TRUNC(J50+J50*$K$4,2)</f>
        <v>0.78</v>
      </c>
      <c r="L50" s="269">
        <f t="shared" si="1"/>
        <v>1248</v>
      </c>
      <c r="M50" s="271"/>
      <c r="N50" s="123">
        <f t="shared" si="2"/>
        <v>1248</v>
      </c>
      <c r="O50" s="123">
        <f t="shared" si="3"/>
        <v>0</v>
      </c>
      <c r="P50" s="123">
        <f t="shared" si="4"/>
        <v>0</v>
      </c>
      <c r="Q50" s="123">
        <f t="shared" si="5"/>
        <v>0</v>
      </c>
      <c r="R50" s="123">
        <f t="shared" si="6"/>
        <v>0</v>
      </c>
      <c r="S50" s="272">
        <f t="shared" si="7"/>
        <v>1248</v>
      </c>
    </row>
    <row r="51" s="251" customFormat="1" ht="31.5" spans="1:19">
      <c r="A51" s="152">
        <v>45</v>
      </c>
      <c r="B51" s="238" t="s">
        <v>109</v>
      </c>
      <c r="C51" s="152" t="s">
        <v>50</v>
      </c>
      <c r="D51" s="91">
        <f>'LOTE I_II-Mat.de construção'!D51*80%</f>
        <v>120</v>
      </c>
      <c r="E51" s="91">
        <f>'LOTE I_II-Mat.de construção'!E51*80%</f>
        <v>0</v>
      </c>
      <c r="F51" s="91">
        <f>'LOTE I_II-Mat.de construção'!F51*80%</f>
        <v>0</v>
      </c>
      <c r="G51" s="91">
        <f>'LOTE I_II-Mat.de construção'!G51*80%</f>
        <v>0</v>
      </c>
      <c r="H51" s="91">
        <f>'LOTE I_II-Mat.de construção'!H51*80%</f>
        <v>0</v>
      </c>
      <c r="I51" s="152">
        <f t="shared" si="0"/>
        <v>120</v>
      </c>
      <c r="J51" s="123">
        <v>13.75</v>
      </c>
      <c r="K51" s="124">
        <f>TRUNC(J51+J51*$K$4,2)</f>
        <v>16.91</v>
      </c>
      <c r="L51" s="269">
        <f t="shared" si="1"/>
        <v>2029.2</v>
      </c>
      <c r="M51" s="271"/>
      <c r="N51" s="123">
        <f t="shared" si="2"/>
        <v>2029.2</v>
      </c>
      <c r="O51" s="123">
        <f t="shared" si="3"/>
        <v>0</v>
      </c>
      <c r="P51" s="123">
        <f t="shared" si="4"/>
        <v>0</v>
      </c>
      <c r="Q51" s="123">
        <f t="shared" si="5"/>
        <v>0</v>
      </c>
      <c r="R51" s="123">
        <f t="shared" si="6"/>
        <v>0</v>
      </c>
      <c r="S51" s="272">
        <f t="shared" si="7"/>
        <v>2029.2</v>
      </c>
    </row>
    <row r="52" s="251" customFormat="1" ht="31.5" spans="1:19">
      <c r="A52" s="152">
        <v>46</v>
      </c>
      <c r="B52" s="258" t="s">
        <v>110</v>
      </c>
      <c r="C52" s="152" t="s">
        <v>66</v>
      </c>
      <c r="D52" s="91">
        <f>'LOTE I_II-Mat.de construção'!D52*80%</f>
        <v>240</v>
      </c>
      <c r="E52" s="91">
        <f>'LOTE I_II-Mat.de construção'!E52*80%</f>
        <v>80</v>
      </c>
      <c r="F52" s="91">
        <f>'LOTE I_II-Mat.de construção'!F52*80%</f>
        <v>144</v>
      </c>
      <c r="G52" s="91">
        <f>'LOTE I_II-Mat.de construção'!G52*80%</f>
        <v>40</v>
      </c>
      <c r="H52" s="91">
        <f>'LOTE I_II-Mat.de construção'!H52*80%</f>
        <v>0</v>
      </c>
      <c r="I52" s="152">
        <f t="shared" si="0"/>
        <v>504</v>
      </c>
      <c r="J52" s="123">
        <v>103.7</v>
      </c>
      <c r="K52" s="124">
        <f>TRUNC(J52+J52*$K$4,2)</f>
        <v>127.57</v>
      </c>
      <c r="L52" s="269">
        <f t="shared" si="1"/>
        <v>64295.28</v>
      </c>
      <c r="M52" s="271"/>
      <c r="N52" s="123">
        <f t="shared" si="2"/>
        <v>30616.8</v>
      </c>
      <c r="O52" s="123">
        <f t="shared" si="3"/>
        <v>10205.6</v>
      </c>
      <c r="P52" s="123">
        <f t="shared" si="4"/>
        <v>18370.08</v>
      </c>
      <c r="Q52" s="123">
        <f t="shared" si="5"/>
        <v>5102.8</v>
      </c>
      <c r="R52" s="123">
        <f t="shared" si="6"/>
        <v>0</v>
      </c>
      <c r="S52" s="272">
        <f t="shared" si="7"/>
        <v>64295.28</v>
      </c>
    </row>
    <row r="53" s="251" customFormat="1" ht="31.5" spans="1:19">
      <c r="A53" s="152">
        <v>47</v>
      </c>
      <c r="B53" s="258" t="s">
        <v>111</v>
      </c>
      <c r="C53" s="152" t="s">
        <v>66</v>
      </c>
      <c r="D53" s="91">
        <f>'LOTE I_II-Mat.de construção'!D53*80%</f>
        <v>240</v>
      </c>
      <c r="E53" s="91">
        <f>'LOTE I_II-Mat.de construção'!E53*80%</f>
        <v>0</v>
      </c>
      <c r="F53" s="91">
        <f>'LOTE I_II-Mat.de construção'!F53*80%</f>
        <v>144</v>
      </c>
      <c r="G53" s="91">
        <f>'LOTE I_II-Mat.de construção'!G53*80%</f>
        <v>0</v>
      </c>
      <c r="H53" s="91">
        <f>'LOTE I_II-Mat.de construção'!H53*80%</f>
        <v>0</v>
      </c>
      <c r="I53" s="152">
        <f t="shared" si="0"/>
        <v>384</v>
      </c>
      <c r="J53" s="123">
        <v>90</v>
      </c>
      <c r="K53" s="124">
        <f>TRUNC(J53+J53*$K$4,2)</f>
        <v>110.71</v>
      </c>
      <c r="L53" s="269">
        <f t="shared" si="1"/>
        <v>42512.64</v>
      </c>
      <c r="M53" s="271"/>
      <c r="N53" s="123">
        <f t="shared" si="2"/>
        <v>26570.4</v>
      </c>
      <c r="O53" s="123">
        <f t="shared" si="3"/>
        <v>0</v>
      </c>
      <c r="P53" s="123">
        <f t="shared" si="4"/>
        <v>15942.24</v>
      </c>
      <c r="Q53" s="123">
        <f t="shared" si="5"/>
        <v>0</v>
      </c>
      <c r="R53" s="123">
        <f t="shared" si="6"/>
        <v>0</v>
      </c>
      <c r="S53" s="272">
        <f t="shared" si="7"/>
        <v>42512.64</v>
      </c>
    </row>
    <row r="54" s="251" customFormat="1" ht="72.95" customHeight="1" spans="1:19">
      <c r="A54" s="152">
        <v>48</v>
      </c>
      <c r="B54" s="238" t="s">
        <v>112</v>
      </c>
      <c r="C54" s="152" t="s">
        <v>66</v>
      </c>
      <c r="D54" s="91">
        <f>'LOTE I_II-Mat.de construção'!D54*80%</f>
        <v>160</v>
      </c>
      <c r="E54" s="91">
        <f>'LOTE I_II-Mat.de construção'!E54*80%</f>
        <v>0</v>
      </c>
      <c r="F54" s="91">
        <f>'LOTE I_II-Mat.de construção'!F54*80%</f>
        <v>160</v>
      </c>
      <c r="G54" s="91">
        <f>'LOTE I_II-Mat.de construção'!G54*80%</f>
        <v>0</v>
      </c>
      <c r="H54" s="91">
        <f>'LOTE I_II-Mat.de construção'!H54*80%</f>
        <v>0</v>
      </c>
      <c r="I54" s="152">
        <f t="shared" si="0"/>
        <v>320</v>
      </c>
      <c r="J54" s="123">
        <v>83.17</v>
      </c>
      <c r="K54" s="124">
        <f>TRUNC(J54+J54*$K$4,2)</f>
        <v>102.31</v>
      </c>
      <c r="L54" s="269">
        <f t="shared" si="1"/>
        <v>32739.2</v>
      </c>
      <c r="M54" s="271"/>
      <c r="N54" s="123">
        <f t="shared" si="2"/>
        <v>16369.6</v>
      </c>
      <c r="O54" s="123">
        <f t="shared" si="3"/>
        <v>0</v>
      </c>
      <c r="P54" s="123">
        <f t="shared" si="4"/>
        <v>16369.6</v>
      </c>
      <c r="Q54" s="123">
        <f t="shared" si="5"/>
        <v>0</v>
      </c>
      <c r="R54" s="123">
        <f t="shared" si="6"/>
        <v>0</v>
      </c>
      <c r="S54" s="272">
        <f t="shared" si="7"/>
        <v>32739.2</v>
      </c>
    </row>
    <row r="55" s="252" customFormat="1" ht="65.25" customHeight="1" spans="1:19">
      <c r="A55" s="152">
        <v>49</v>
      </c>
      <c r="B55" s="258" t="s">
        <v>113</v>
      </c>
      <c r="C55" s="152" t="s">
        <v>66</v>
      </c>
      <c r="D55" s="91">
        <f>'LOTE I_II-Mat.de construção'!D55*80%</f>
        <v>160</v>
      </c>
      <c r="E55" s="91">
        <f>'LOTE I_II-Mat.de construção'!E55*80%</f>
        <v>0</v>
      </c>
      <c r="F55" s="91">
        <f>'LOTE I_II-Mat.de construção'!F55*80%</f>
        <v>240</v>
      </c>
      <c r="G55" s="91">
        <f>'LOTE I_II-Mat.de construção'!G55*80%</f>
        <v>0</v>
      </c>
      <c r="H55" s="91">
        <f>'LOTE I_II-Mat.de construção'!H55*80%</f>
        <v>0</v>
      </c>
      <c r="I55" s="152">
        <f t="shared" si="0"/>
        <v>400</v>
      </c>
      <c r="J55" s="123">
        <v>60</v>
      </c>
      <c r="K55" s="124">
        <f>TRUNC(J55+J55*$K$4,2)</f>
        <v>73.81</v>
      </c>
      <c r="L55" s="269">
        <f t="shared" si="1"/>
        <v>29524</v>
      </c>
      <c r="M55" s="242"/>
      <c r="N55" s="123">
        <f t="shared" si="2"/>
        <v>11809.6</v>
      </c>
      <c r="O55" s="123">
        <f t="shared" si="3"/>
        <v>0</v>
      </c>
      <c r="P55" s="123">
        <f t="shared" si="4"/>
        <v>17714.4</v>
      </c>
      <c r="Q55" s="123">
        <f t="shared" si="5"/>
        <v>0</v>
      </c>
      <c r="R55" s="123">
        <f t="shared" si="6"/>
        <v>0</v>
      </c>
      <c r="S55" s="272">
        <f t="shared" si="7"/>
        <v>29524</v>
      </c>
    </row>
    <row r="56" s="230" customFormat="1" ht="15.75" spans="1:19">
      <c r="A56" s="91">
        <v>50</v>
      </c>
      <c r="B56" s="238" t="s">
        <v>114</v>
      </c>
      <c r="C56" s="91" t="s">
        <v>61</v>
      </c>
      <c r="D56" s="91">
        <f>'LOTE I_II-Mat.de construção'!D56*80%</f>
        <v>120</v>
      </c>
      <c r="E56" s="91">
        <f>'LOTE I_II-Mat.de construção'!E56*80%</f>
        <v>0</v>
      </c>
      <c r="F56" s="91">
        <f>'LOTE I_II-Mat.de construção'!F56*80%</f>
        <v>0</v>
      </c>
      <c r="G56" s="91">
        <f>'LOTE I_II-Mat.de construção'!G56*80%</f>
        <v>0</v>
      </c>
      <c r="H56" s="91">
        <f>'LOTE I_II-Mat.de construção'!H56*80%</f>
        <v>0</v>
      </c>
      <c r="I56" s="91">
        <f t="shared" si="0"/>
        <v>120</v>
      </c>
      <c r="J56" s="123">
        <v>11.07</v>
      </c>
      <c r="K56" s="124">
        <f>TRUNC(J56+J56*$K$4,2)</f>
        <v>13.61</v>
      </c>
      <c r="L56" s="269">
        <f t="shared" si="1"/>
        <v>1633.2</v>
      </c>
      <c r="M56" s="271"/>
      <c r="N56" s="123">
        <f t="shared" si="2"/>
        <v>1633.2</v>
      </c>
      <c r="O56" s="123">
        <f t="shared" si="3"/>
        <v>0</v>
      </c>
      <c r="P56" s="123">
        <f t="shared" si="4"/>
        <v>0</v>
      </c>
      <c r="Q56" s="123">
        <f t="shared" si="5"/>
        <v>0</v>
      </c>
      <c r="R56" s="123">
        <f t="shared" si="6"/>
        <v>0</v>
      </c>
      <c r="S56" s="272">
        <f t="shared" si="7"/>
        <v>1633.2</v>
      </c>
    </row>
    <row r="57" s="230" customFormat="1" ht="15.75" spans="1:19">
      <c r="A57" s="91">
        <v>51</v>
      </c>
      <c r="B57" s="238" t="s">
        <v>115</v>
      </c>
      <c r="C57" s="91" t="s">
        <v>50</v>
      </c>
      <c r="D57" s="91">
        <f>'LOTE I_II-Mat.de construção'!D57*80%</f>
        <v>40</v>
      </c>
      <c r="E57" s="91">
        <f>'LOTE I_II-Mat.de construção'!E57*80%</f>
        <v>0</v>
      </c>
      <c r="F57" s="91">
        <f>'LOTE I_II-Mat.de construção'!F57*80%</f>
        <v>0</v>
      </c>
      <c r="G57" s="91">
        <f>'LOTE I_II-Mat.de construção'!G57*80%</f>
        <v>0</v>
      </c>
      <c r="H57" s="91">
        <f>'LOTE I_II-Mat.de construção'!H57*80%</f>
        <v>0</v>
      </c>
      <c r="I57" s="91">
        <f t="shared" si="0"/>
        <v>40</v>
      </c>
      <c r="J57" s="123">
        <v>161.9</v>
      </c>
      <c r="K57" s="124">
        <f>TRUNC(J57+J57*$K$4,2)</f>
        <v>199.16</v>
      </c>
      <c r="L57" s="269">
        <f t="shared" si="1"/>
        <v>7966.4</v>
      </c>
      <c r="M57" s="271"/>
      <c r="N57" s="123">
        <f t="shared" si="2"/>
        <v>7966.4</v>
      </c>
      <c r="O57" s="123">
        <f t="shared" si="3"/>
        <v>0</v>
      </c>
      <c r="P57" s="123">
        <f t="shared" si="4"/>
        <v>0</v>
      </c>
      <c r="Q57" s="123">
        <f t="shared" si="5"/>
        <v>0</v>
      </c>
      <c r="R57" s="123">
        <f t="shared" si="6"/>
        <v>0</v>
      </c>
      <c r="S57" s="272">
        <f t="shared" si="7"/>
        <v>7966.4</v>
      </c>
    </row>
    <row r="58" s="230" customFormat="1" ht="15.75" spans="1:19">
      <c r="A58" s="152">
        <v>52</v>
      </c>
      <c r="B58" s="238" t="s">
        <v>116</v>
      </c>
      <c r="C58" s="152" t="s">
        <v>61</v>
      </c>
      <c r="D58" s="91">
        <f>'LOTE I_II-Mat.de construção'!D58*80%</f>
        <v>80</v>
      </c>
      <c r="E58" s="91">
        <f>'LOTE I_II-Mat.de construção'!E58*80%</f>
        <v>40</v>
      </c>
      <c r="F58" s="91">
        <f>'LOTE I_II-Mat.de construção'!F58*80%</f>
        <v>0</v>
      </c>
      <c r="G58" s="91">
        <f>'LOTE I_II-Mat.de construção'!G58*80%</f>
        <v>24</v>
      </c>
      <c r="H58" s="91">
        <f>'LOTE I_II-Mat.de construção'!H58*80%</f>
        <v>0</v>
      </c>
      <c r="I58" s="152">
        <f t="shared" si="0"/>
        <v>144</v>
      </c>
      <c r="J58" s="123">
        <v>47.21</v>
      </c>
      <c r="K58" s="124">
        <f>TRUNC(J58+J58*$K$4,2)</f>
        <v>58.07</v>
      </c>
      <c r="L58" s="269">
        <f t="shared" si="1"/>
        <v>8362.08</v>
      </c>
      <c r="M58" s="271"/>
      <c r="N58" s="123">
        <f t="shared" si="2"/>
        <v>4645.6</v>
      </c>
      <c r="O58" s="123">
        <f t="shared" si="3"/>
        <v>2322.8</v>
      </c>
      <c r="P58" s="123">
        <f t="shared" si="4"/>
        <v>0</v>
      </c>
      <c r="Q58" s="123">
        <f t="shared" si="5"/>
        <v>1393.68</v>
      </c>
      <c r="R58" s="123">
        <f t="shared" si="6"/>
        <v>0</v>
      </c>
      <c r="S58" s="272">
        <f t="shared" si="7"/>
        <v>8362.08</v>
      </c>
    </row>
    <row r="59" s="230" customFormat="1" ht="15.75" spans="1:19">
      <c r="A59" s="152">
        <v>53</v>
      </c>
      <c r="B59" s="238" t="s">
        <v>117</v>
      </c>
      <c r="C59" s="152" t="s">
        <v>61</v>
      </c>
      <c r="D59" s="91">
        <f>'LOTE I_II-Mat.de construção'!D59*80%</f>
        <v>80</v>
      </c>
      <c r="E59" s="91">
        <f>'LOTE I_II-Mat.de construção'!E59*80%</f>
        <v>40</v>
      </c>
      <c r="F59" s="91">
        <f>'LOTE I_II-Mat.de construção'!F59*80%</f>
        <v>0</v>
      </c>
      <c r="G59" s="91">
        <f>'LOTE I_II-Mat.de construção'!G59*80%</f>
        <v>24</v>
      </c>
      <c r="H59" s="91">
        <f>'LOTE I_II-Mat.de construção'!H59*80%</f>
        <v>0</v>
      </c>
      <c r="I59" s="152">
        <f t="shared" si="0"/>
        <v>144</v>
      </c>
      <c r="J59" s="123">
        <v>21.59</v>
      </c>
      <c r="K59" s="124">
        <f>TRUNC(J59+J59*$K$4,2)</f>
        <v>26.56</v>
      </c>
      <c r="L59" s="269">
        <f t="shared" si="1"/>
        <v>3824.64</v>
      </c>
      <c r="M59" s="271"/>
      <c r="N59" s="123">
        <f t="shared" si="2"/>
        <v>2124.8</v>
      </c>
      <c r="O59" s="123">
        <f t="shared" si="3"/>
        <v>1062.4</v>
      </c>
      <c r="P59" s="123">
        <f t="shared" si="4"/>
        <v>0</v>
      </c>
      <c r="Q59" s="123">
        <f t="shared" si="5"/>
        <v>637.44</v>
      </c>
      <c r="R59" s="123">
        <f t="shared" si="6"/>
        <v>0</v>
      </c>
      <c r="S59" s="272">
        <f t="shared" si="7"/>
        <v>3824.64</v>
      </c>
    </row>
    <row r="60" s="230" customFormat="1" ht="15.75" spans="1:19">
      <c r="A60" s="152">
        <v>54</v>
      </c>
      <c r="B60" s="238" t="s">
        <v>118</v>
      </c>
      <c r="C60" s="152" t="s">
        <v>61</v>
      </c>
      <c r="D60" s="91">
        <f>'LOTE I_II-Mat.de construção'!D60*80%</f>
        <v>16</v>
      </c>
      <c r="E60" s="91">
        <f>'LOTE I_II-Mat.de construção'!E60*80%</f>
        <v>16</v>
      </c>
      <c r="F60" s="91">
        <f>'LOTE I_II-Mat.de construção'!F60*80%</f>
        <v>0</v>
      </c>
      <c r="G60" s="91">
        <f>'LOTE I_II-Mat.de construção'!G60*80%</f>
        <v>8</v>
      </c>
      <c r="H60" s="91">
        <f>'LOTE I_II-Mat.de construção'!H60*80%</f>
        <v>0</v>
      </c>
      <c r="I60" s="152">
        <f t="shared" si="0"/>
        <v>40</v>
      </c>
      <c r="J60" s="123">
        <v>35</v>
      </c>
      <c r="K60" s="124">
        <f>TRUNC(J60+J60*$K$4,2)</f>
        <v>43.05</v>
      </c>
      <c r="L60" s="269">
        <f t="shared" si="1"/>
        <v>1722</v>
      </c>
      <c r="M60" s="271"/>
      <c r="N60" s="123">
        <f t="shared" si="2"/>
        <v>688.8</v>
      </c>
      <c r="O60" s="123">
        <f t="shared" si="3"/>
        <v>688.8</v>
      </c>
      <c r="P60" s="123">
        <f t="shared" si="4"/>
        <v>0</v>
      </c>
      <c r="Q60" s="123">
        <f t="shared" si="5"/>
        <v>344.4</v>
      </c>
      <c r="R60" s="123">
        <f t="shared" si="6"/>
        <v>0</v>
      </c>
      <c r="S60" s="272">
        <f t="shared" si="7"/>
        <v>1722</v>
      </c>
    </row>
    <row r="61" s="230" customFormat="1" ht="47.25" spans="1:19">
      <c r="A61" s="152">
        <v>55</v>
      </c>
      <c r="B61" s="156" t="s">
        <v>119</v>
      </c>
      <c r="C61" s="152" t="s">
        <v>73</v>
      </c>
      <c r="D61" s="91">
        <f>'LOTE I_II-Mat.de construção'!D61*80%</f>
        <v>1600</v>
      </c>
      <c r="E61" s="91">
        <f>'LOTE I_II-Mat.de construção'!E61*80%</f>
        <v>0</v>
      </c>
      <c r="F61" s="91">
        <f>'LOTE I_II-Mat.de construção'!F61*80%</f>
        <v>3912</v>
      </c>
      <c r="G61" s="91">
        <f>'LOTE I_II-Mat.de construção'!G61*80%</f>
        <v>0</v>
      </c>
      <c r="H61" s="91">
        <f>'LOTE I_II-Mat.de construção'!H61*80%</f>
        <v>0</v>
      </c>
      <c r="I61" s="152">
        <f t="shared" si="0"/>
        <v>5512</v>
      </c>
      <c r="J61" s="123">
        <v>2.39</v>
      </c>
      <c r="K61" s="124">
        <f>TRUNC(J61+J61*$K$4,2)</f>
        <v>2.94</v>
      </c>
      <c r="L61" s="269">
        <f t="shared" si="1"/>
        <v>16205.28</v>
      </c>
      <c r="M61" s="271"/>
      <c r="N61" s="123">
        <f t="shared" si="2"/>
        <v>4704</v>
      </c>
      <c r="O61" s="123">
        <f t="shared" si="3"/>
        <v>0</v>
      </c>
      <c r="P61" s="123">
        <f t="shared" si="4"/>
        <v>11501.28</v>
      </c>
      <c r="Q61" s="123">
        <f t="shared" si="5"/>
        <v>0</v>
      </c>
      <c r="R61" s="123">
        <f t="shared" si="6"/>
        <v>0</v>
      </c>
      <c r="S61" s="272">
        <f t="shared" si="7"/>
        <v>16205.28</v>
      </c>
    </row>
    <row r="62" s="230" customFormat="1" ht="15.75" spans="1:19">
      <c r="A62" s="152">
        <v>56</v>
      </c>
      <c r="B62" s="238" t="s">
        <v>120</v>
      </c>
      <c r="C62" s="157" t="s">
        <v>50</v>
      </c>
      <c r="D62" s="91">
        <f>'LOTE I_II-Mat.de construção'!D62*80%</f>
        <v>40</v>
      </c>
      <c r="E62" s="91">
        <f>'LOTE I_II-Mat.de construção'!E62*80%</f>
        <v>0</v>
      </c>
      <c r="F62" s="91">
        <f>'LOTE I_II-Mat.de construção'!F62*80%</f>
        <v>0</v>
      </c>
      <c r="G62" s="91">
        <f>'LOTE I_II-Mat.de construção'!G62*80%</f>
        <v>0</v>
      </c>
      <c r="H62" s="91">
        <f>'LOTE I_II-Mat.de construção'!H62*80%</f>
        <v>0</v>
      </c>
      <c r="I62" s="152">
        <f t="shared" si="0"/>
        <v>40</v>
      </c>
      <c r="J62" s="123">
        <v>151.85</v>
      </c>
      <c r="K62" s="124">
        <f>TRUNC(J62+J62*$K$4,2)</f>
        <v>186.8</v>
      </c>
      <c r="L62" s="269">
        <f t="shared" si="1"/>
        <v>7472</v>
      </c>
      <c r="M62" s="271"/>
      <c r="N62" s="123">
        <f t="shared" si="2"/>
        <v>7472</v>
      </c>
      <c r="O62" s="123">
        <f t="shared" si="3"/>
        <v>0</v>
      </c>
      <c r="P62" s="123">
        <f t="shared" si="4"/>
        <v>0</v>
      </c>
      <c r="Q62" s="123">
        <f t="shared" si="5"/>
        <v>0</v>
      </c>
      <c r="R62" s="123">
        <f t="shared" si="6"/>
        <v>0</v>
      </c>
      <c r="S62" s="272">
        <f t="shared" si="7"/>
        <v>7472</v>
      </c>
    </row>
    <row r="63" s="230" customFormat="1" ht="31.5" spans="1:19">
      <c r="A63" s="91">
        <v>57</v>
      </c>
      <c r="B63" s="238" t="s">
        <v>121</v>
      </c>
      <c r="C63" s="157" t="s">
        <v>50</v>
      </c>
      <c r="D63" s="91">
        <f>'LOTE I_II-Mat.de construção'!D63*80%</f>
        <v>24</v>
      </c>
      <c r="E63" s="91">
        <f>'LOTE I_II-Mat.de construção'!E63*80%</f>
        <v>0</v>
      </c>
      <c r="F63" s="91">
        <f>'LOTE I_II-Mat.de construção'!F63*80%</f>
        <v>0</v>
      </c>
      <c r="G63" s="91">
        <f>'LOTE I_II-Mat.de construção'!G63*80%</f>
        <v>0</v>
      </c>
      <c r="H63" s="91">
        <f>'LOTE I_II-Mat.de construção'!H63*80%</f>
        <v>0</v>
      </c>
      <c r="I63" s="91">
        <f t="shared" si="0"/>
        <v>24</v>
      </c>
      <c r="J63" s="123">
        <v>155</v>
      </c>
      <c r="K63" s="124">
        <f>TRUNC(J63+J63*$K$4,2)</f>
        <v>190.68</v>
      </c>
      <c r="L63" s="269">
        <f t="shared" si="1"/>
        <v>4576.32</v>
      </c>
      <c r="M63" s="271"/>
      <c r="N63" s="123">
        <f t="shared" si="2"/>
        <v>4576.32</v>
      </c>
      <c r="O63" s="123">
        <f t="shared" si="3"/>
        <v>0</v>
      </c>
      <c r="P63" s="123">
        <f t="shared" si="4"/>
        <v>0</v>
      </c>
      <c r="Q63" s="123">
        <f t="shared" si="5"/>
        <v>0</v>
      </c>
      <c r="R63" s="123">
        <f t="shared" si="6"/>
        <v>0</v>
      </c>
      <c r="S63" s="272">
        <f t="shared" si="7"/>
        <v>4576.32</v>
      </c>
    </row>
    <row r="64" s="230" customFormat="1" ht="31.5" spans="1:19">
      <c r="A64" s="91">
        <v>58</v>
      </c>
      <c r="B64" s="258" t="s">
        <v>122</v>
      </c>
      <c r="C64" s="152" t="s">
        <v>89</v>
      </c>
      <c r="D64" s="91">
        <f>'LOTE I_II-Mat.de construção'!D64*80%</f>
        <v>16</v>
      </c>
      <c r="E64" s="91">
        <f>'LOTE I_II-Mat.de construção'!E64*80%</f>
        <v>0</v>
      </c>
      <c r="F64" s="91">
        <f>'LOTE I_II-Mat.de construção'!F64*80%</f>
        <v>0</v>
      </c>
      <c r="G64" s="91">
        <f>'LOTE I_II-Mat.de construção'!G64*80%</f>
        <v>0</v>
      </c>
      <c r="H64" s="91">
        <f>'LOTE I_II-Mat.de construção'!H64*80%</f>
        <v>0</v>
      </c>
      <c r="I64" s="91">
        <f t="shared" si="0"/>
        <v>16</v>
      </c>
      <c r="J64" s="123">
        <v>298.05</v>
      </c>
      <c r="K64" s="124">
        <f>TRUNC(J64+J64*$K$4,2)</f>
        <v>366.66</v>
      </c>
      <c r="L64" s="269">
        <f t="shared" si="1"/>
        <v>5866.56</v>
      </c>
      <c r="M64" s="271"/>
      <c r="N64" s="123">
        <f t="shared" si="2"/>
        <v>5866.56</v>
      </c>
      <c r="O64" s="123">
        <f t="shared" si="3"/>
        <v>0</v>
      </c>
      <c r="P64" s="123">
        <f t="shared" si="4"/>
        <v>0</v>
      </c>
      <c r="Q64" s="123">
        <f t="shared" si="5"/>
        <v>0</v>
      </c>
      <c r="R64" s="123">
        <f t="shared" si="6"/>
        <v>0</v>
      </c>
      <c r="S64" s="272">
        <f t="shared" si="7"/>
        <v>5866.56</v>
      </c>
    </row>
    <row r="65" s="230" customFormat="1" ht="31.5" spans="1:19">
      <c r="A65" s="152">
        <v>59</v>
      </c>
      <c r="B65" s="238" t="s">
        <v>123</v>
      </c>
      <c r="C65" s="152" t="s">
        <v>89</v>
      </c>
      <c r="D65" s="91">
        <f>'LOTE I_II-Mat.de construção'!D65*80%</f>
        <v>8</v>
      </c>
      <c r="E65" s="91">
        <f>'LOTE I_II-Mat.de construção'!E65*80%</f>
        <v>0</v>
      </c>
      <c r="F65" s="91">
        <f>'LOTE I_II-Mat.de construção'!F65*80%</f>
        <v>0</v>
      </c>
      <c r="G65" s="91">
        <f>'LOTE I_II-Mat.de construção'!G65*80%</f>
        <v>0</v>
      </c>
      <c r="H65" s="91">
        <f>'LOTE I_II-Mat.de construção'!H65*80%</f>
        <v>0</v>
      </c>
      <c r="I65" s="152">
        <f t="shared" si="0"/>
        <v>8</v>
      </c>
      <c r="J65" s="123">
        <v>310</v>
      </c>
      <c r="K65" s="124">
        <f>TRUNC(J65+J65*$K$4,2)</f>
        <v>381.36</v>
      </c>
      <c r="L65" s="269">
        <f t="shared" si="1"/>
        <v>3050.88</v>
      </c>
      <c r="M65" s="271"/>
      <c r="N65" s="123">
        <f t="shared" si="2"/>
        <v>3050.88</v>
      </c>
      <c r="O65" s="123">
        <f t="shared" si="3"/>
        <v>0</v>
      </c>
      <c r="P65" s="123">
        <f t="shared" si="4"/>
        <v>0</v>
      </c>
      <c r="Q65" s="123">
        <f t="shared" si="5"/>
        <v>0</v>
      </c>
      <c r="R65" s="123">
        <f t="shared" si="6"/>
        <v>0</v>
      </c>
      <c r="S65" s="272">
        <f t="shared" si="7"/>
        <v>3050.88</v>
      </c>
    </row>
    <row r="66" s="230" customFormat="1" ht="31.5" spans="1:19">
      <c r="A66" s="152">
        <v>60</v>
      </c>
      <c r="B66" s="238" t="s">
        <v>124</v>
      </c>
      <c r="C66" s="152" t="s">
        <v>89</v>
      </c>
      <c r="D66" s="91">
        <f>'LOTE I_II-Mat.de construção'!D66*80%</f>
        <v>8</v>
      </c>
      <c r="E66" s="91">
        <f>'LOTE I_II-Mat.de construção'!E66*80%</f>
        <v>0</v>
      </c>
      <c r="F66" s="91">
        <f>'LOTE I_II-Mat.de construção'!F66*80%</f>
        <v>0</v>
      </c>
      <c r="G66" s="91">
        <f>'LOTE I_II-Mat.de construção'!G66*80%</f>
        <v>0</v>
      </c>
      <c r="H66" s="91">
        <f>'LOTE I_II-Mat.de construção'!H66*80%</f>
        <v>0</v>
      </c>
      <c r="I66" s="152">
        <f t="shared" si="0"/>
        <v>8</v>
      </c>
      <c r="J66" s="123">
        <v>600</v>
      </c>
      <c r="K66" s="124">
        <f>TRUNC(J66+J66*$K$4,2)</f>
        <v>738.12</v>
      </c>
      <c r="L66" s="269">
        <f t="shared" si="1"/>
        <v>5904.96</v>
      </c>
      <c r="M66" s="271"/>
      <c r="N66" s="123">
        <f t="shared" si="2"/>
        <v>5904.96</v>
      </c>
      <c r="O66" s="123">
        <f t="shared" si="3"/>
        <v>0</v>
      </c>
      <c r="P66" s="123">
        <f t="shared" si="4"/>
        <v>0</v>
      </c>
      <c r="Q66" s="123">
        <f t="shared" si="5"/>
        <v>0</v>
      </c>
      <c r="R66" s="123">
        <f t="shared" si="6"/>
        <v>0</v>
      </c>
      <c r="S66" s="272">
        <f t="shared" si="7"/>
        <v>5904.96</v>
      </c>
    </row>
    <row r="67" s="230" customFormat="1" ht="31.5" spans="1:19">
      <c r="A67" s="152">
        <v>61</v>
      </c>
      <c r="B67" s="258" t="s">
        <v>125</v>
      </c>
      <c r="C67" s="152" t="s">
        <v>89</v>
      </c>
      <c r="D67" s="91">
        <f>'LOTE I_II-Mat.de construção'!D67*80%</f>
        <v>0</v>
      </c>
      <c r="E67" s="91">
        <f>'LOTE I_II-Mat.de construção'!E67*80%</f>
        <v>0</v>
      </c>
      <c r="F67" s="91">
        <f>'LOTE I_II-Mat.de construção'!F67*80%</f>
        <v>16</v>
      </c>
      <c r="G67" s="91">
        <f>'LOTE I_II-Mat.de construção'!G67*80%</f>
        <v>0</v>
      </c>
      <c r="H67" s="91">
        <f>'LOTE I_II-Mat.de construção'!H67*80%</f>
        <v>0</v>
      </c>
      <c r="I67" s="152">
        <f t="shared" si="0"/>
        <v>16</v>
      </c>
      <c r="J67" s="123">
        <v>600</v>
      </c>
      <c r="K67" s="124">
        <f>TRUNC(J67+J67*$K$4,2)</f>
        <v>738.12</v>
      </c>
      <c r="L67" s="269">
        <f t="shared" si="1"/>
        <v>11809.92</v>
      </c>
      <c r="M67" s="271"/>
      <c r="N67" s="123">
        <f t="shared" si="2"/>
        <v>0</v>
      </c>
      <c r="O67" s="123">
        <f t="shared" si="3"/>
        <v>0</v>
      </c>
      <c r="P67" s="123">
        <f t="shared" si="4"/>
        <v>11809.92</v>
      </c>
      <c r="Q67" s="123">
        <f t="shared" si="5"/>
        <v>0</v>
      </c>
      <c r="R67" s="123">
        <f t="shared" si="6"/>
        <v>0</v>
      </c>
      <c r="S67" s="272">
        <f t="shared" si="7"/>
        <v>11809.92</v>
      </c>
    </row>
    <row r="68" s="230" customFormat="1" ht="31.5" spans="1:19">
      <c r="A68" s="91">
        <v>62</v>
      </c>
      <c r="B68" s="238" t="s">
        <v>126</v>
      </c>
      <c r="C68" s="91" t="s">
        <v>50</v>
      </c>
      <c r="D68" s="91">
        <f>'LOTE I_II-Mat.de construção'!D68*80%</f>
        <v>24</v>
      </c>
      <c r="E68" s="91">
        <f>'LOTE I_II-Mat.de construção'!E68*80%</f>
        <v>24</v>
      </c>
      <c r="F68" s="91">
        <f>'LOTE I_II-Mat.de construção'!F68*80%</f>
        <v>0</v>
      </c>
      <c r="G68" s="91">
        <f>'LOTE I_II-Mat.de construção'!G68*80%</f>
        <v>16</v>
      </c>
      <c r="H68" s="91">
        <f>'LOTE I_II-Mat.de construção'!H68*80%</f>
        <v>0</v>
      </c>
      <c r="I68" s="91">
        <f t="shared" si="0"/>
        <v>64</v>
      </c>
      <c r="J68" s="123">
        <v>446</v>
      </c>
      <c r="K68" s="124">
        <f>TRUNC(J68+J68*$K$4,2)</f>
        <v>548.66</v>
      </c>
      <c r="L68" s="269">
        <f t="shared" si="1"/>
        <v>35114.24</v>
      </c>
      <c r="M68" s="271"/>
      <c r="N68" s="123">
        <f t="shared" si="2"/>
        <v>13167.84</v>
      </c>
      <c r="O68" s="123">
        <f t="shared" si="3"/>
        <v>13167.84</v>
      </c>
      <c r="P68" s="123">
        <f t="shared" si="4"/>
        <v>0</v>
      </c>
      <c r="Q68" s="123">
        <f t="shared" si="5"/>
        <v>8778.56</v>
      </c>
      <c r="R68" s="123">
        <f t="shared" si="6"/>
        <v>0</v>
      </c>
      <c r="S68" s="272">
        <f t="shared" si="7"/>
        <v>35114.24</v>
      </c>
    </row>
    <row r="69" s="230" customFormat="1" ht="31.5" spans="1:19">
      <c r="A69" s="152">
        <v>63</v>
      </c>
      <c r="B69" s="238" t="s">
        <v>127</v>
      </c>
      <c r="C69" s="152" t="s">
        <v>50</v>
      </c>
      <c r="D69" s="91">
        <f>'LOTE I_II-Mat.de construção'!D69*80%</f>
        <v>24</v>
      </c>
      <c r="E69" s="91">
        <f>'LOTE I_II-Mat.de construção'!E69*80%</f>
        <v>24</v>
      </c>
      <c r="F69" s="91">
        <f>'LOTE I_II-Mat.de construção'!F69*80%</f>
        <v>0</v>
      </c>
      <c r="G69" s="91">
        <f>'LOTE I_II-Mat.de construção'!G69*80%</f>
        <v>12</v>
      </c>
      <c r="H69" s="91">
        <f>'LOTE I_II-Mat.de construção'!H69*80%</f>
        <v>0</v>
      </c>
      <c r="I69" s="152">
        <f t="shared" si="0"/>
        <v>60</v>
      </c>
      <c r="J69" s="123">
        <v>300</v>
      </c>
      <c r="K69" s="124">
        <f>TRUNC(J69+J69*$K$4,2)</f>
        <v>369.06</v>
      </c>
      <c r="L69" s="269">
        <f t="shared" si="1"/>
        <v>22143.6</v>
      </c>
      <c r="M69" s="271"/>
      <c r="N69" s="123">
        <f t="shared" si="2"/>
        <v>8857.44</v>
      </c>
      <c r="O69" s="123">
        <f t="shared" si="3"/>
        <v>8857.44</v>
      </c>
      <c r="P69" s="123">
        <f t="shared" si="4"/>
        <v>0</v>
      </c>
      <c r="Q69" s="123">
        <f t="shared" si="5"/>
        <v>4428.72</v>
      </c>
      <c r="R69" s="123">
        <f t="shared" si="6"/>
        <v>0</v>
      </c>
      <c r="S69" s="272">
        <f t="shared" si="7"/>
        <v>22143.6</v>
      </c>
    </row>
    <row r="70" s="230" customFormat="1" ht="31.5" spans="1:19">
      <c r="A70" s="91">
        <v>64</v>
      </c>
      <c r="B70" s="238" t="s">
        <v>128</v>
      </c>
      <c r="C70" s="91" t="s">
        <v>50</v>
      </c>
      <c r="D70" s="91">
        <f>'LOTE I_II-Mat.de construção'!D70*80%</f>
        <v>2400</v>
      </c>
      <c r="E70" s="91">
        <f>'LOTE I_II-Mat.de construção'!E70*80%</f>
        <v>800</v>
      </c>
      <c r="F70" s="91">
        <f>'LOTE I_II-Mat.de construção'!F70*80%</f>
        <v>0</v>
      </c>
      <c r="G70" s="91">
        <f>'LOTE I_II-Mat.de construção'!G70*80%</f>
        <v>400</v>
      </c>
      <c r="H70" s="91">
        <f>'LOTE I_II-Mat.de construção'!H70*80%</f>
        <v>0</v>
      </c>
      <c r="I70" s="91">
        <f t="shared" si="0"/>
        <v>3600</v>
      </c>
      <c r="J70" s="123">
        <v>39.95</v>
      </c>
      <c r="K70" s="124">
        <f>TRUNC(J70+J70*$K$4,2)</f>
        <v>49.14</v>
      </c>
      <c r="L70" s="269">
        <f t="shared" si="1"/>
        <v>176904</v>
      </c>
      <c r="M70" s="271"/>
      <c r="N70" s="123">
        <f t="shared" si="2"/>
        <v>117936</v>
      </c>
      <c r="O70" s="123">
        <f t="shared" si="3"/>
        <v>39312</v>
      </c>
      <c r="P70" s="123">
        <f t="shared" si="4"/>
        <v>0</v>
      </c>
      <c r="Q70" s="123">
        <f t="shared" si="5"/>
        <v>19656</v>
      </c>
      <c r="R70" s="123">
        <f t="shared" si="6"/>
        <v>0</v>
      </c>
      <c r="S70" s="272">
        <f t="shared" si="7"/>
        <v>176904</v>
      </c>
    </row>
    <row r="71" s="230" customFormat="1" ht="31.5" spans="1:19">
      <c r="A71" s="91">
        <v>65</v>
      </c>
      <c r="B71" s="238" t="s">
        <v>129</v>
      </c>
      <c r="C71" s="91" t="s">
        <v>50</v>
      </c>
      <c r="D71" s="91">
        <f>'LOTE I_II-Mat.de construção'!D71*80%</f>
        <v>2400</v>
      </c>
      <c r="E71" s="91">
        <f>'LOTE I_II-Mat.de construção'!E71*80%</f>
        <v>800</v>
      </c>
      <c r="F71" s="91">
        <f>'LOTE I_II-Mat.de construção'!F71*80%</f>
        <v>0</v>
      </c>
      <c r="G71" s="91">
        <f>'LOTE I_II-Mat.de construção'!G71*80%</f>
        <v>400</v>
      </c>
      <c r="H71" s="91">
        <f>'LOTE I_II-Mat.de construção'!H71*80%</f>
        <v>0</v>
      </c>
      <c r="I71" s="91">
        <f t="shared" ref="I71:I86" si="8">D71+E71+F71+G71+H71</f>
        <v>3600</v>
      </c>
      <c r="J71" s="123">
        <v>39.95</v>
      </c>
      <c r="K71" s="124">
        <f>TRUNC(J71+J71*$K$4,2)</f>
        <v>49.14</v>
      </c>
      <c r="L71" s="269">
        <f t="shared" ref="L71:L86" si="9">I71*K71</f>
        <v>176904</v>
      </c>
      <c r="M71" s="271"/>
      <c r="N71" s="123">
        <f t="shared" ref="N71:N86" si="10">K71*D71</f>
        <v>117936</v>
      </c>
      <c r="O71" s="123">
        <f t="shared" ref="O71:O86" si="11">K71*E71</f>
        <v>39312</v>
      </c>
      <c r="P71" s="123">
        <f t="shared" ref="P71:P86" si="12">K71*F71</f>
        <v>0</v>
      </c>
      <c r="Q71" s="123">
        <f t="shared" ref="Q71:Q86" si="13">K71*G71</f>
        <v>19656</v>
      </c>
      <c r="R71" s="123">
        <f t="shared" ref="R71:R86" si="14">K71*H71</f>
        <v>0</v>
      </c>
      <c r="S71" s="272">
        <f t="shared" ref="S71:S86" si="15">SUM(N71:R71)</f>
        <v>176904</v>
      </c>
    </row>
    <row r="72" s="230" customFormat="1" ht="63" spans="1:19">
      <c r="A72" s="91">
        <v>66</v>
      </c>
      <c r="B72" s="258" t="s">
        <v>130</v>
      </c>
      <c r="C72" s="91" t="s">
        <v>50</v>
      </c>
      <c r="D72" s="91">
        <f>'LOTE I_II-Mat.de construção'!D72*80%</f>
        <v>16000</v>
      </c>
      <c r="E72" s="91">
        <f>'LOTE I_II-Mat.de construção'!E72*80%</f>
        <v>800</v>
      </c>
      <c r="F72" s="91">
        <f>'LOTE I_II-Mat.de construção'!F72*80%</f>
        <v>40000</v>
      </c>
      <c r="G72" s="91">
        <f>'LOTE I_II-Mat.de construção'!G72*80%</f>
        <v>400</v>
      </c>
      <c r="H72" s="91">
        <f>'LOTE I_II-Mat.de construção'!H72*80%</f>
        <v>0</v>
      </c>
      <c r="I72" s="91">
        <f t="shared" si="8"/>
        <v>57200</v>
      </c>
      <c r="J72" s="123">
        <v>0.85</v>
      </c>
      <c r="K72" s="124">
        <f>TRUNC(J72+J72*$K$4,2)</f>
        <v>1.04</v>
      </c>
      <c r="L72" s="269">
        <f t="shared" si="9"/>
        <v>59488</v>
      </c>
      <c r="M72" s="271"/>
      <c r="N72" s="123">
        <f t="shared" si="10"/>
        <v>16640</v>
      </c>
      <c r="O72" s="123">
        <f t="shared" si="11"/>
        <v>832</v>
      </c>
      <c r="P72" s="123">
        <f t="shared" si="12"/>
        <v>41600</v>
      </c>
      <c r="Q72" s="123">
        <f t="shared" si="13"/>
        <v>416</v>
      </c>
      <c r="R72" s="123">
        <f t="shared" si="14"/>
        <v>0</v>
      </c>
      <c r="S72" s="272">
        <f t="shared" si="15"/>
        <v>59488</v>
      </c>
    </row>
    <row r="73" s="230" customFormat="1" ht="31.5" spans="1:19">
      <c r="A73" s="91">
        <v>67</v>
      </c>
      <c r="B73" s="238" t="s">
        <v>131</v>
      </c>
      <c r="C73" s="91" t="s">
        <v>50</v>
      </c>
      <c r="D73" s="91">
        <f>'LOTE I_II-Mat.de construção'!D73*80%</f>
        <v>2000</v>
      </c>
      <c r="E73" s="91">
        <f>'LOTE I_II-Mat.de construção'!E73*80%</f>
        <v>1600</v>
      </c>
      <c r="F73" s="91">
        <f>'LOTE I_II-Mat.de construção'!F73*80%</f>
        <v>0</v>
      </c>
      <c r="G73" s="91">
        <f>'LOTE I_II-Mat.de construção'!G73*80%</f>
        <v>800</v>
      </c>
      <c r="H73" s="91">
        <f>'LOTE I_II-Mat.de construção'!H73*80%</f>
        <v>0</v>
      </c>
      <c r="I73" s="91">
        <f t="shared" si="8"/>
        <v>4400</v>
      </c>
      <c r="J73" s="123">
        <v>2</v>
      </c>
      <c r="K73" s="124">
        <f>TRUNC(J73+J73*$K$4,2)</f>
        <v>2.46</v>
      </c>
      <c r="L73" s="269">
        <f t="shared" si="9"/>
        <v>10824</v>
      </c>
      <c r="M73" s="271"/>
      <c r="N73" s="123">
        <f t="shared" si="10"/>
        <v>4920</v>
      </c>
      <c r="O73" s="123">
        <f t="shared" si="11"/>
        <v>3936</v>
      </c>
      <c r="P73" s="123">
        <f t="shared" si="12"/>
        <v>0</v>
      </c>
      <c r="Q73" s="123">
        <f t="shared" si="13"/>
        <v>1968</v>
      </c>
      <c r="R73" s="123">
        <f t="shared" si="14"/>
        <v>0</v>
      </c>
      <c r="S73" s="272">
        <f t="shared" si="15"/>
        <v>10824</v>
      </c>
    </row>
    <row r="74" s="230" customFormat="1" ht="21.75" customHeight="1" spans="1:19">
      <c r="A74" s="91">
        <v>68</v>
      </c>
      <c r="B74" s="238" t="s">
        <v>132</v>
      </c>
      <c r="C74" s="91" t="s">
        <v>50</v>
      </c>
      <c r="D74" s="91">
        <f>'LOTE I_II-Mat.de construção'!D74*80%</f>
        <v>2000</v>
      </c>
      <c r="E74" s="91">
        <f>'LOTE I_II-Mat.de construção'!E74*80%</f>
        <v>1600</v>
      </c>
      <c r="F74" s="91">
        <f>'LOTE I_II-Mat.de construção'!F74*80%</f>
        <v>0</v>
      </c>
      <c r="G74" s="91">
        <f>'LOTE I_II-Mat.de construção'!G74*80%</f>
        <v>800</v>
      </c>
      <c r="H74" s="91">
        <f>'LOTE I_II-Mat.de construção'!H74*80%</f>
        <v>0</v>
      </c>
      <c r="I74" s="91">
        <f t="shared" si="8"/>
        <v>4400</v>
      </c>
      <c r="J74" s="123">
        <v>0.73</v>
      </c>
      <c r="K74" s="124">
        <f>TRUNC(J74+J74*$K$4,2)</f>
        <v>0.89</v>
      </c>
      <c r="L74" s="269">
        <f t="shared" si="9"/>
        <v>3916</v>
      </c>
      <c r="M74" s="271"/>
      <c r="N74" s="123">
        <f t="shared" si="10"/>
        <v>1780</v>
      </c>
      <c r="O74" s="123">
        <f t="shared" si="11"/>
        <v>1424</v>
      </c>
      <c r="P74" s="123">
        <f t="shared" si="12"/>
        <v>0</v>
      </c>
      <c r="Q74" s="123">
        <f t="shared" si="13"/>
        <v>712</v>
      </c>
      <c r="R74" s="123">
        <f t="shared" si="14"/>
        <v>0</v>
      </c>
      <c r="S74" s="272">
        <f t="shared" si="15"/>
        <v>3916</v>
      </c>
    </row>
    <row r="75" s="230" customFormat="1" ht="27" customHeight="1" spans="1:19">
      <c r="A75" s="91">
        <v>69</v>
      </c>
      <c r="B75" s="238" t="s">
        <v>133</v>
      </c>
      <c r="C75" s="91" t="s">
        <v>50</v>
      </c>
      <c r="D75" s="91">
        <f>'LOTE I_II-Mat.de construção'!D75*80%</f>
        <v>11200</v>
      </c>
      <c r="E75" s="91">
        <f>'LOTE I_II-Mat.de construção'!E75*80%</f>
        <v>8000</v>
      </c>
      <c r="F75" s="91">
        <f>'LOTE I_II-Mat.de construção'!F75*80%</f>
        <v>1200</v>
      </c>
      <c r="G75" s="91">
        <f>'LOTE I_II-Mat.de construção'!G75*80%</f>
        <v>4000</v>
      </c>
      <c r="H75" s="91">
        <f>'LOTE I_II-Mat.de construção'!H75*80%</f>
        <v>0</v>
      </c>
      <c r="I75" s="91">
        <f t="shared" si="8"/>
        <v>24400</v>
      </c>
      <c r="J75" s="123">
        <v>0.48</v>
      </c>
      <c r="K75" s="124">
        <f>TRUNC(J75+J75*$K$4,2)</f>
        <v>0.59</v>
      </c>
      <c r="L75" s="269">
        <f t="shared" si="9"/>
        <v>14396</v>
      </c>
      <c r="M75" s="271"/>
      <c r="N75" s="123">
        <f t="shared" si="10"/>
        <v>6608</v>
      </c>
      <c r="O75" s="123">
        <f t="shared" si="11"/>
        <v>4720</v>
      </c>
      <c r="P75" s="123">
        <f t="shared" si="12"/>
        <v>708</v>
      </c>
      <c r="Q75" s="123">
        <f t="shared" si="13"/>
        <v>2360</v>
      </c>
      <c r="R75" s="123">
        <f t="shared" si="14"/>
        <v>0</v>
      </c>
      <c r="S75" s="272">
        <f t="shared" si="15"/>
        <v>14396</v>
      </c>
    </row>
    <row r="76" s="230" customFormat="1" ht="31.5" spans="1:19">
      <c r="A76" s="91">
        <v>70</v>
      </c>
      <c r="B76" s="238" t="s">
        <v>134</v>
      </c>
      <c r="C76" s="91" t="s">
        <v>73</v>
      </c>
      <c r="D76" s="91">
        <f>'LOTE I_II-Mat.de construção'!D76*80%</f>
        <v>240</v>
      </c>
      <c r="E76" s="91">
        <f>'LOTE I_II-Mat.de construção'!E76*80%</f>
        <v>64</v>
      </c>
      <c r="F76" s="91">
        <f>'LOTE I_II-Mat.de construção'!F76*80%</f>
        <v>0</v>
      </c>
      <c r="G76" s="91">
        <f>'LOTE I_II-Mat.de construção'!G76*80%</f>
        <v>40</v>
      </c>
      <c r="H76" s="91">
        <f>'LOTE I_II-Mat.de construção'!H76*80%</f>
        <v>0</v>
      </c>
      <c r="I76" s="91">
        <f t="shared" si="8"/>
        <v>344</v>
      </c>
      <c r="J76" s="123">
        <v>22.22</v>
      </c>
      <c r="K76" s="124">
        <f>TRUNC(J76+J76*$K$4,2)</f>
        <v>27.33</v>
      </c>
      <c r="L76" s="269">
        <f t="shared" si="9"/>
        <v>9401.52</v>
      </c>
      <c r="M76" s="271"/>
      <c r="N76" s="123">
        <f t="shared" si="10"/>
        <v>6559.2</v>
      </c>
      <c r="O76" s="123">
        <f t="shared" si="11"/>
        <v>1749.12</v>
      </c>
      <c r="P76" s="123">
        <f t="shared" si="12"/>
        <v>0</v>
      </c>
      <c r="Q76" s="123">
        <f t="shared" si="13"/>
        <v>1093.2</v>
      </c>
      <c r="R76" s="123">
        <f t="shared" si="14"/>
        <v>0</v>
      </c>
      <c r="S76" s="272">
        <f t="shared" si="15"/>
        <v>9401.52</v>
      </c>
    </row>
    <row r="77" s="230" customFormat="1" ht="31.5" spans="1:19">
      <c r="A77" s="91">
        <v>71</v>
      </c>
      <c r="B77" s="238" t="s">
        <v>135</v>
      </c>
      <c r="C77" s="152" t="s">
        <v>50</v>
      </c>
      <c r="D77" s="91">
        <f>'LOTE I_II-Mat.de construção'!D77*80%</f>
        <v>16</v>
      </c>
      <c r="E77" s="91">
        <f>'LOTE I_II-Mat.de construção'!E77*80%</f>
        <v>0</v>
      </c>
      <c r="F77" s="91">
        <f>'LOTE I_II-Mat.de construção'!F77*80%</f>
        <v>0</v>
      </c>
      <c r="G77" s="91">
        <f>'LOTE I_II-Mat.de construção'!G77*80%</f>
        <v>0</v>
      </c>
      <c r="H77" s="91">
        <f>'LOTE I_II-Mat.de construção'!H77*80%</f>
        <v>0</v>
      </c>
      <c r="I77" s="91">
        <f t="shared" si="8"/>
        <v>16</v>
      </c>
      <c r="J77" s="123">
        <v>47.5</v>
      </c>
      <c r="K77" s="124">
        <f>TRUNC(J77+J77*$K$4,2)</f>
        <v>58.43</v>
      </c>
      <c r="L77" s="269">
        <f t="shared" si="9"/>
        <v>934.88</v>
      </c>
      <c r="M77" s="271"/>
      <c r="N77" s="123">
        <f t="shared" si="10"/>
        <v>934.88</v>
      </c>
      <c r="O77" s="123">
        <f t="shared" si="11"/>
        <v>0</v>
      </c>
      <c r="P77" s="123">
        <f t="shared" si="12"/>
        <v>0</v>
      </c>
      <c r="Q77" s="123">
        <f t="shared" si="13"/>
        <v>0</v>
      </c>
      <c r="R77" s="123">
        <f t="shared" si="14"/>
        <v>0</v>
      </c>
      <c r="S77" s="272">
        <f t="shared" si="15"/>
        <v>934.88</v>
      </c>
    </row>
    <row r="78" s="230" customFormat="1" ht="47.25" spans="1:19">
      <c r="A78" s="91">
        <v>72</v>
      </c>
      <c r="B78" s="238" t="s">
        <v>136</v>
      </c>
      <c r="C78" s="91" t="s">
        <v>50</v>
      </c>
      <c r="D78" s="91">
        <f>'LOTE I_II-Mat.de construção'!D78*80%</f>
        <v>80</v>
      </c>
      <c r="E78" s="91">
        <f>'LOTE I_II-Mat.de construção'!E78*80%</f>
        <v>0</v>
      </c>
      <c r="F78" s="91">
        <f>'LOTE I_II-Mat.de construção'!F78*80%</f>
        <v>0</v>
      </c>
      <c r="G78" s="91">
        <f>'LOTE I_II-Mat.de construção'!G78*80%</f>
        <v>0</v>
      </c>
      <c r="H78" s="91">
        <f>'LOTE I_II-Mat.de construção'!H78*80%</f>
        <v>0</v>
      </c>
      <c r="I78" s="91">
        <f t="shared" si="8"/>
        <v>80</v>
      </c>
      <c r="J78" s="123">
        <v>286.35</v>
      </c>
      <c r="K78" s="124">
        <f>TRUNC(J78+J78*$K$4,2)</f>
        <v>352.26</v>
      </c>
      <c r="L78" s="269">
        <f t="shared" si="9"/>
        <v>28180.8</v>
      </c>
      <c r="M78" s="271"/>
      <c r="N78" s="123">
        <f t="shared" si="10"/>
        <v>28180.8</v>
      </c>
      <c r="O78" s="123">
        <f t="shared" si="11"/>
        <v>0</v>
      </c>
      <c r="P78" s="123">
        <f t="shared" si="12"/>
        <v>0</v>
      </c>
      <c r="Q78" s="123">
        <f t="shared" si="13"/>
        <v>0</v>
      </c>
      <c r="R78" s="123">
        <f t="shared" si="14"/>
        <v>0</v>
      </c>
      <c r="S78" s="272">
        <f t="shared" si="15"/>
        <v>28180.8</v>
      </c>
    </row>
    <row r="79" s="230" customFormat="1" ht="15.75" spans="1:19">
      <c r="A79" s="91">
        <v>73</v>
      </c>
      <c r="B79" s="238" t="s">
        <v>137</v>
      </c>
      <c r="C79" s="91" t="s">
        <v>50</v>
      </c>
      <c r="D79" s="91">
        <f>'LOTE I_II-Mat.de construção'!D79*80%</f>
        <v>80</v>
      </c>
      <c r="E79" s="91">
        <f>'LOTE I_II-Mat.de construção'!E79*80%</f>
        <v>0</v>
      </c>
      <c r="F79" s="91">
        <f>'LOTE I_II-Mat.de construção'!F79*80%</f>
        <v>0</v>
      </c>
      <c r="G79" s="91">
        <f>'LOTE I_II-Mat.de construção'!G79*80%</f>
        <v>0</v>
      </c>
      <c r="H79" s="91">
        <f>'LOTE I_II-Mat.de construção'!H79*80%</f>
        <v>0</v>
      </c>
      <c r="I79" s="91">
        <f t="shared" si="8"/>
        <v>80</v>
      </c>
      <c r="J79" s="123">
        <v>57.9</v>
      </c>
      <c r="K79" s="124">
        <f>TRUNC(J79+J79*$K$4,2)</f>
        <v>71.22</v>
      </c>
      <c r="L79" s="269">
        <f t="shared" si="9"/>
        <v>5697.6</v>
      </c>
      <c r="M79" s="271"/>
      <c r="N79" s="123">
        <f t="shared" si="10"/>
        <v>5697.6</v>
      </c>
      <c r="O79" s="123">
        <f t="shared" si="11"/>
        <v>0</v>
      </c>
      <c r="P79" s="123">
        <f t="shared" si="12"/>
        <v>0</v>
      </c>
      <c r="Q79" s="123">
        <f t="shared" si="13"/>
        <v>0</v>
      </c>
      <c r="R79" s="123">
        <f t="shared" si="14"/>
        <v>0</v>
      </c>
      <c r="S79" s="272">
        <f t="shared" si="15"/>
        <v>5697.6</v>
      </c>
    </row>
    <row r="80" s="230" customFormat="1" ht="15.75" spans="1:19">
      <c r="A80" s="91">
        <v>74</v>
      </c>
      <c r="B80" s="238" t="s">
        <v>138</v>
      </c>
      <c r="C80" s="157" t="s">
        <v>73</v>
      </c>
      <c r="D80" s="91">
        <f>'LOTE I_II-Mat.de construção'!D80*80%</f>
        <v>24</v>
      </c>
      <c r="E80" s="91">
        <f>'LOTE I_II-Mat.de construção'!E80*80%</f>
        <v>0</v>
      </c>
      <c r="F80" s="91">
        <f>'LOTE I_II-Mat.de construção'!F80*80%</f>
        <v>0</v>
      </c>
      <c r="G80" s="91">
        <f>'LOTE I_II-Mat.de construção'!G80*80%</f>
        <v>0</v>
      </c>
      <c r="H80" s="91">
        <f>'LOTE I_II-Mat.de construção'!H80*80%</f>
        <v>0</v>
      </c>
      <c r="I80" s="91">
        <f t="shared" si="8"/>
        <v>24</v>
      </c>
      <c r="J80" s="123">
        <v>64.3</v>
      </c>
      <c r="K80" s="124">
        <f>TRUNC(J80+J80*$K$4,2)</f>
        <v>79.1</v>
      </c>
      <c r="L80" s="269">
        <f t="shared" si="9"/>
        <v>1898.4</v>
      </c>
      <c r="M80" s="271"/>
      <c r="N80" s="123">
        <f t="shared" si="10"/>
        <v>1898.4</v>
      </c>
      <c r="O80" s="123">
        <f t="shared" si="11"/>
        <v>0</v>
      </c>
      <c r="P80" s="123">
        <f t="shared" si="12"/>
        <v>0</v>
      </c>
      <c r="Q80" s="123">
        <f t="shared" si="13"/>
        <v>0</v>
      </c>
      <c r="R80" s="123">
        <f t="shared" si="14"/>
        <v>0</v>
      </c>
      <c r="S80" s="272">
        <f t="shared" si="15"/>
        <v>1898.4</v>
      </c>
    </row>
    <row r="81" s="230" customFormat="1" ht="15.75" spans="1:19">
      <c r="A81" s="91">
        <v>75</v>
      </c>
      <c r="B81" s="238" t="s">
        <v>139</v>
      </c>
      <c r="C81" s="273" t="s">
        <v>73</v>
      </c>
      <c r="D81" s="91">
        <f>'LOTE I_II-Mat.de construção'!D81*80%</f>
        <v>24</v>
      </c>
      <c r="E81" s="91">
        <f>'LOTE I_II-Mat.de construção'!E81*80%</f>
        <v>0</v>
      </c>
      <c r="F81" s="91">
        <f>'LOTE I_II-Mat.de construção'!F81*80%</f>
        <v>0</v>
      </c>
      <c r="G81" s="91">
        <f>'LOTE I_II-Mat.de construção'!G81*80%</f>
        <v>0</v>
      </c>
      <c r="H81" s="91">
        <f>'LOTE I_II-Mat.de construção'!H81*80%</f>
        <v>0</v>
      </c>
      <c r="I81" s="91">
        <f t="shared" si="8"/>
        <v>24</v>
      </c>
      <c r="J81" s="123">
        <v>28.32</v>
      </c>
      <c r="K81" s="124">
        <f>TRUNC(J81+J81*$K$4,2)</f>
        <v>34.83</v>
      </c>
      <c r="L81" s="269">
        <f t="shared" si="9"/>
        <v>835.92</v>
      </c>
      <c r="M81" s="271"/>
      <c r="N81" s="123">
        <f t="shared" si="10"/>
        <v>835.92</v>
      </c>
      <c r="O81" s="123">
        <f t="shared" si="11"/>
        <v>0</v>
      </c>
      <c r="P81" s="123">
        <f t="shared" si="12"/>
        <v>0</v>
      </c>
      <c r="Q81" s="123">
        <f t="shared" si="13"/>
        <v>0</v>
      </c>
      <c r="R81" s="123">
        <f t="shared" si="14"/>
        <v>0</v>
      </c>
      <c r="S81" s="272">
        <f t="shared" si="15"/>
        <v>835.92</v>
      </c>
    </row>
    <row r="82" s="230" customFormat="1" ht="15.75" spans="1:19">
      <c r="A82" s="91">
        <v>76</v>
      </c>
      <c r="B82" s="238" t="s">
        <v>140</v>
      </c>
      <c r="C82" s="152" t="s">
        <v>73</v>
      </c>
      <c r="D82" s="91">
        <f>'LOTE I_II-Mat.de construção'!D82*80%</f>
        <v>24</v>
      </c>
      <c r="E82" s="91">
        <f>'LOTE I_II-Mat.de construção'!E82*80%</f>
        <v>0</v>
      </c>
      <c r="F82" s="91">
        <f>'LOTE I_II-Mat.de construção'!F82*80%</f>
        <v>0</v>
      </c>
      <c r="G82" s="91">
        <f>'LOTE I_II-Mat.de construção'!G82*80%</f>
        <v>0</v>
      </c>
      <c r="H82" s="91">
        <f>'LOTE I_II-Mat.de construção'!H82*80%</f>
        <v>0</v>
      </c>
      <c r="I82" s="91">
        <f t="shared" si="8"/>
        <v>24</v>
      </c>
      <c r="J82" s="123">
        <v>24.31</v>
      </c>
      <c r="K82" s="124">
        <f>TRUNC(J82+J82*$K$4,2)</f>
        <v>29.9</v>
      </c>
      <c r="L82" s="269">
        <f t="shared" si="9"/>
        <v>717.6</v>
      </c>
      <c r="M82" s="271"/>
      <c r="N82" s="123">
        <f t="shared" si="10"/>
        <v>717.6</v>
      </c>
      <c r="O82" s="123">
        <f t="shared" si="11"/>
        <v>0</v>
      </c>
      <c r="P82" s="123">
        <f t="shared" si="12"/>
        <v>0</v>
      </c>
      <c r="Q82" s="123">
        <f t="shared" si="13"/>
        <v>0</v>
      </c>
      <c r="R82" s="123">
        <f t="shared" si="14"/>
        <v>0</v>
      </c>
      <c r="S82" s="272">
        <f t="shared" si="15"/>
        <v>717.6</v>
      </c>
    </row>
    <row r="83" s="230" customFormat="1" ht="15.75" spans="1:19">
      <c r="A83" s="91">
        <v>77</v>
      </c>
      <c r="B83" s="238" t="s">
        <v>141</v>
      </c>
      <c r="C83" s="152" t="s">
        <v>73</v>
      </c>
      <c r="D83" s="91">
        <f>'LOTE I_II-Mat.de construção'!D83*80%</f>
        <v>16</v>
      </c>
      <c r="E83" s="91">
        <f>'LOTE I_II-Mat.de construção'!E83*80%</f>
        <v>0</v>
      </c>
      <c r="F83" s="91">
        <f>'LOTE I_II-Mat.de construção'!F83*80%</f>
        <v>0</v>
      </c>
      <c r="G83" s="91">
        <f>'LOTE I_II-Mat.de construção'!G83*80%</f>
        <v>0</v>
      </c>
      <c r="H83" s="91">
        <f>'LOTE I_II-Mat.de construção'!H83*80%</f>
        <v>0</v>
      </c>
      <c r="I83" s="91">
        <f t="shared" si="8"/>
        <v>16</v>
      </c>
      <c r="J83" s="123">
        <v>23.9</v>
      </c>
      <c r="K83" s="124">
        <f>TRUNC(J83+J83*$K$4,2)</f>
        <v>29.4</v>
      </c>
      <c r="L83" s="269">
        <f t="shared" si="9"/>
        <v>470.4</v>
      </c>
      <c r="M83" s="271"/>
      <c r="N83" s="123">
        <f t="shared" si="10"/>
        <v>470.4</v>
      </c>
      <c r="O83" s="123">
        <f t="shared" si="11"/>
        <v>0</v>
      </c>
      <c r="P83" s="123">
        <f t="shared" si="12"/>
        <v>0</v>
      </c>
      <c r="Q83" s="123">
        <f t="shared" si="13"/>
        <v>0</v>
      </c>
      <c r="R83" s="123">
        <f t="shared" si="14"/>
        <v>0</v>
      </c>
      <c r="S83" s="272">
        <f t="shared" si="15"/>
        <v>470.4</v>
      </c>
    </row>
    <row r="84" s="230" customFormat="1" ht="15.75" spans="1:19">
      <c r="A84" s="91">
        <v>78</v>
      </c>
      <c r="B84" s="238" t="s">
        <v>142</v>
      </c>
      <c r="C84" s="152" t="s">
        <v>73</v>
      </c>
      <c r="D84" s="91">
        <f>'LOTE I_II-Mat.de construção'!D84*80%</f>
        <v>16</v>
      </c>
      <c r="E84" s="91">
        <f>'LOTE I_II-Mat.de construção'!E84*80%</f>
        <v>0</v>
      </c>
      <c r="F84" s="91">
        <f>'LOTE I_II-Mat.de construção'!F84*80%</f>
        <v>0</v>
      </c>
      <c r="G84" s="91">
        <f>'LOTE I_II-Mat.de construção'!G84*80%</f>
        <v>0</v>
      </c>
      <c r="H84" s="91">
        <f>'LOTE I_II-Mat.de construção'!H84*80%</f>
        <v>0</v>
      </c>
      <c r="I84" s="91">
        <f t="shared" si="8"/>
        <v>16</v>
      </c>
      <c r="J84" s="123">
        <v>5.3</v>
      </c>
      <c r="K84" s="124">
        <f>TRUNC(J84+J84*$K$4,2)</f>
        <v>6.52</v>
      </c>
      <c r="L84" s="269">
        <f t="shared" si="9"/>
        <v>104.32</v>
      </c>
      <c r="M84" s="271"/>
      <c r="N84" s="123">
        <f t="shared" si="10"/>
        <v>104.32</v>
      </c>
      <c r="O84" s="123">
        <f t="shared" si="11"/>
        <v>0</v>
      </c>
      <c r="P84" s="123">
        <f t="shared" si="12"/>
        <v>0</v>
      </c>
      <c r="Q84" s="123">
        <f t="shared" si="13"/>
        <v>0</v>
      </c>
      <c r="R84" s="123">
        <f t="shared" si="14"/>
        <v>0</v>
      </c>
      <c r="S84" s="272">
        <f t="shared" si="15"/>
        <v>104.32</v>
      </c>
    </row>
    <row r="85" s="230" customFormat="1" ht="31.5" spans="1:19">
      <c r="A85" s="91">
        <v>79</v>
      </c>
      <c r="B85" s="258" t="s">
        <v>143</v>
      </c>
      <c r="C85" s="152" t="s">
        <v>66</v>
      </c>
      <c r="D85" s="91">
        <f>'LOTE I_II-Mat.de construção'!D85*80%</f>
        <v>24</v>
      </c>
      <c r="E85" s="91">
        <f>'LOTE I_II-Mat.de construção'!E85*80%</f>
        <v>0</v>
      </c>
      <c r="F85" s="91">
        <f>'LOTE I_II-Mat.de construção'!F85*80%</f>
        <v>48</v>
      </c>
      <c r="G85" s="91">
        <f>'LOTE I_II-Mat.de construção'!G85*80%</f>
        <v>0</v>
      </c>
      <c r="H85" s="91">
        <f>'LOTE I_II-Mat.de construção'!H85*80%</f>
        <v>0</v>
      </c>
      <c r="I85" s="91">
        <f t="shared" si="8"/>
        <v>72</v>
      </c>
      <c r="J85" s="123">
        <v>54.41</v>
      </c>
      <c r="K85" s="124">
        <f>TRUNC(J85+J85*$K$4,2)</f>
        <v>66.93</v>
      </c>
      <c r="L85" s="269">
        <f t="shared" si="9"/>
        <v>4818.96</v>
      </c>
      <c r="M85" s="271"/>
      <c r="N85" s="123">
        <f t="shared" si="10"/>
        <v>1606.32</v>
      </c>
      <c r="O85" s="123">
        <f t="shared" si="11"/>
        <v>0</v>
      </c>
      <c r="P85" s="123">
        <f t="shared" si="12"/>
        <v>3212.64</v>
      </c>
      <c r="Q85" s="123">
        <f t="shared" si="13"/>
        <v>0</v>
      </c>
      <c r="R85" s="123">
        <f t="shared" si="14"/>
        <v>0</v>
      </c>
      <c r="S85" s="272">
        <f t="shared" si="15"/>
        <v>4818.96</v>
      </c>
    </row>
    <row r="86" s="230" customFormat="1" ht="16.5" spans="1:19">
      <c r="A86" s="91">
        <v>80</v>
      </c>
      <c r="B86" s="258" t="s">
        <v>144</v>
      </c>
      <c r="C86" s="152" t="s">
        <v>73</v>
      </c>
      <c r="D86" s="91">
        <f>'LOTE I_II-Mat.de construção'!D86*80%</f>
        <v>16</v>
      </c>
      <c r="E86" s="91">
        <f>'LOTE I_II-Mat.de construção'!E86*80%</f>
        <v>0</v>
      </c>
      <c r="F86" s="91">
        <f>'LOTE I_II-Mat.de construção'!F86*80%</f>
        <v>0</v>
      </c>
      <c r="G86" s="91">
        <f>'LOTE I_II-Mat.de construção'!G86*80%</f>
        <v>0</v>
      </c>
      <c r="H86" s="91">
        <f>'LOTE I_II-Mat.de construção'!H86*80%</f>
        <v>0</v>
      </c>
      <c r="I86" s="91">
        <f t="shared" si="8"/>
        <v>16</v>
      </c>
      <c r="J86" s="123">
        <v>146</v>
      </c>
      <c r="K86" s="124">
        <f>TRUNC(J86+J86*$K$4,2)</f>
        <v>179.6</v>
      </c>
      <c r="L86" s="269">
        <f t="shared" si="9"/>
        <v>2873.6</v>
      </c>
      <c r="M86" s="271"/>
      <c r="N86" s="274">
        <f t="shared" si="10"/>
        <v>2873.6</v>
      </c>
      <c r="O86" s="274">
        <f t="shared" si="11"/>
        <v>0</v>
      </c>
      <c r="P86" s="274">
        <f t="shared" si="12"/>
        <v>0</v>
      </c>
      <c r="Q86" s="274">
        <f t="shared" si="13"/>
        <v>0</v>
      </c>
      <c r="R86" s="274">
        <f t="shared" si="14"/>
        <v>0</v>
      </c>
      <c r="S86" s="280">
        <f t="shared" si="15"/>
        <v>2873.6</v>
      </c>
    </row>
    <row r="87" s="230" customFormat="1" ht="33.75" customHeight="1" spans="1:19">
      <c r="A87" s="243" t="s">
        <v>145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5"/>
      <c r="L87" s="275">
        <f t="shared" ref="L87:R87" si="16">SUM(L7:L86)</f>
        <v>1703537.76</v>
      </c>
      <c r="M87" s="276"/>
      <c r="N87" s="277">
        <f t="shared" si="16"/>
        <v>852348.88</v>
      </c>
      <c r="O87" s="278">
        <f t="shared" si="16"/>
        <v>197407.6</v>
      </c>
      <c r="P87" s="279">
        <f t="shared" si="16"/>
        <v>535422.24</v>
      </c>
      <c r="Q87" s="278">
        <f t="shared" si="16"/>
        <v>110054.24</v>
      </c>
      <c r="R87" s="278">
        <f t="shared" si="16"/>
        <v>8304.8</v>
      </c>
      <c r="S87" s="281">
        <f>N87+O87+P87+Q87+R87</f>
        <v>1703537.76</v>
      </c>
    </row>
    <row r="88" s="230" customFormat="1" customHeight="1" spans="3:14">
      <c r="C88" s="253"/>
      <c r="D88" s="253"/>
      <c r="E88" s="253"/>
      <c r="F88" s="253"/>
      <c r="G88" s="253"/>
      <c r="H88" s="253"/>
      <c r="I88" s="253"/>
      <c r="J88" s="253"/>
      <c r="K88" s="253"/>
      <c r="L88" s="254"/>
      <c r="M88" s="276"/>
      <c r="N88" s="276"/>
    </row>
    <row r="89" s="230" customFormat="1" customHeight="1" spans="3:19">
      <c r="C89" s="253"/>
      <c r="D89" s="253"/>
      <c r="E89" s="253"/>
      <c r="F89" s="253"/>
      <c r="G89" s="253"/>
      <c r="H89" s="253"/>
      <c r="I89" s="253"/>
      <c r="J89" s="253"/>
      <c r="K89" s="253"/>
      <c r="L89" s="254"/>
      <c r="S89" s="282">
        <f>N87+O87+P87+Q87+R87</f>
        <v>1703537.76</v>
      </c>
    </row>
  </sheetData>
  <mergeCells count="13">
    <mergeCell ref="A1:L1"/>
    <mergeCell ref="A2:L2"/>
    <mergeCell ref="A3:L3"/>
    <mergeCell ref="A4:I4"/>
    <mergeCell ref="K4:L4"/>
    <mergeCell ref="D5:I5"/>
    <mergeCell ref="A87:K87"/>
    <mergeCell ref="A5:A6"/>
    <mergeCell ref="B5:B6"/>
    <mergeCell ref="C5:C6"/>
    <mergeCell ref="J5:J6"/>
    <mergeCell ref="K5:K6"/>
    <mergeCell ref="L5:L6"/>
  </mergeCells>
  <conditionalFormatting sqref="M7:M86">
    <cfRule type="cellIs" dxfId="2" priority="3" operator="lessThan">
      <formula>49</formula>
    </cfRule>
    <cfRule type="cellIs" dxfId="1" priority="2" operator="greaterThan">
      <formula>50</formula>
    </cfRule>
    <cfRule type="cellIs" dxfId="0" priority="1" operator="greaterThan">
      <formula>150</formula>
    </cfRule>
  </conditionalFormatting>
  <printOptions horizontalCentered="1"/>
  <pageMargins left="0.751388888888889" right="0.751388888888889" top="1" bottom="1" header="0.5" footer="0.5"/>
  <pageSetup paperSize="9" scale="45" orientation="portrait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2"/>
  <sheetViews>
    <sheetView view="pageBreakPreview" zoomScale="76" zoomScaleNormal="100" workbookViewId="0">
      <selection activeCell="A2" sqref="A2:L2"/>
    </sheetView>
  </sheetViews>
  <sheetFormatPr defaultColWidth="16.4285714285714" defaultRowHeight="18.95" customHeight="1"/>
  <cols>
    <col min="1" max="1" width="8.14285714285714" style="230" customWidth="1"/>
    <col min="2" max="2" width="57.7142857142857" style="230" customWidth="1"/>
    <col min="3" max="3" width="10" style="253" customWidth="1"/>
    <col min="4" max="4" width="21.2857142857143" style="253" customWidth="1"/>
    <col min="5" max="5" width="9.85714285714286" style="253" customWidth="1"/>
    <col min="6" max="6" width="14.4285714285714" style="253" customWidth="1"/>
    <col min="7" max="7" width="9.57142857142857" style="253" customWidth="1"/>
    <col min="8" max="8" width="12.8571428571429" style="253" customWidth="1"/>
    <col min="9" max="9" width="11.4285714285714" style="253" customWidth="1"/>
    <col min="10" max="10" width="19.8571428571429" style="253" customWidth="1"/>
    <col min="11" max="11" width="15.4285714285714" style="253" customWidth="1"/>
    <col min="12" max="12" width="22.7142857142857" style="254" customWidth="1"/>
    <col min="13" max="13" width="16.8571428571429" style="230" customWidth="1"/>
    <col min="14" max="14" width="23.1428571428571" style="230" customWidth="1"/>
    <col min="15" max="15" width="28.4285714285714" style="230" customWidth="1"/>
    <col min="16" max="16" width="21.2857142857143" style="230" customWidth="1"/>
    <col min="17" max="17" width="24.7142857142857" style="230" customWidth="1"/>
    <col min="18" max="18" width="27.4285714285714" style="230" customWidth="1"/>
    <col min="19" max="19" width="26.8571428571429" style="230" customWidth="1"/>
    <col min="20" max="16384" width="16.4285714285714" style="230"/>
  </cols>
  <sheetData>
    <row r="1" s="230" customFormat="1" ht="69.95" customHeight="1" spans="1:12">
      <c r="A1" s="255" t="s">
        <v>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62"/>
    </row>
    <row r="2" s="230" customFormat="1" ht="24.95" customHeight="1" spans="1:12">
      <c r="A2" s="257" t="s">
        <v>147</v>
      </c>
      <c r="B2" s="257"/>
      <c r="C2" s="257"/>
      <c r="D2" s="257"/>
      <c r="E2" s="257"/>
      <c r="F2" s="257"/>
      <c r="G2" s="257"/>
      <c r="H2" s="257"/>
      <c r="I2" s="257"/>
      <c r="J2" s="257"/>
      <c r="K2" s="263"/>
      <c r="L2" s="264"/>
    </row>
    <row r="3" s="230" customFormat="1" ht="71.1" customHeight="1" spans="1:12">
      <c r="A3" s="187" t="s">
        <v>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265"/>
    </row>
    <row r="4" s="230" customFormat="1" ht="27.75" customHeight="1" spans="1:12">
      <c r="A4" s="147" t="s">
        <v>47</v>
      </c>
      <c r="B4" s="148"/>
      <c r="C4" s="148"/>
      <c r="D4" s="148"/>
      <c r="E4" s="148"/>
      <c r="F4" s="148"/>
      <c r="G4" s="148"/>
      <c r="H4" s="148"/>
      <c r="I4" s="167"/>
      <c r="J4" s="88" t="s">
        <v>48</v>
      </c>
      <c r="K4" s="266">
        <v>0.2302</v>
      </c>
      <c r="L4" s="118"/>
    </row>
    <row r="5" s="230" customFormat="1" ht="23.25" customHeight="1" spans="1:12">
      <c r="A5" s="171" t="s">
        <v>49</v>
      </c>
      <c r="B5" s="171" t="s">
        <v>6</v>
      </c>
      <c r="C5" s="171" t="s">
        <v>50</v>
      </c>
      <c r="D5" s="171" t="s">
        <v>51</v>
      </c>
      <c r="E5" s="171"/>
      <c r="F5" s="171"/>
      <c r="G5" s="171"/>
      <c r="H5" s="171"/>
      <c r="I5" s="171"/>
      <c r="J5" s="168" t="s">
        <v>52</v>
      </c>
      <c r="K5" s="169" t="s">
        <v>53</v>
      </c>
      <c r="L5" s="267" t="s">
        <v>7</v>
      </c>
    </row>
    <row r="6" s="230" customFormat="1" ht="32.25" spans="1:19">
      <c r="A6" s="88"/>
      <c r="B6" s="88"/>
      <c r="C6" s="88"/>
      <c r="D6" s="88" t="s">
        <v>54</v>
      </c>
      <c r="E6" s="88" t="s">
        <v>55</v>
      </c>
      <c r="F6" s="88" t="s">
        <v>56</v>
      </c>
      <c r="G6" s="88" t="s">
        <v>57</v>
      </c>
      <c r="H6" s="88" t="s">
        <v>58</v>
      </c>
      <c r="I6" s="88" t="s">
        <v>59</v>
      </c>
      <c r="J6" s="171"/>
      <c r="K6" s="171"/>
      <c r="L6" s="268"/>
      <c r="N6" s="121" t="s">
        <v>54</v>
      </c>
      <c r="O6" s="122" t="s">
        <v>55</v>
      </c>
      <c r="P6" s="122" t="s">
        <v>56</v>
      </c>
      <c r="Q6" s="122" t="s">
        <v>57</v>
      </c>
      <c r="R6" s="122" t="s">
        <v>58</v>
      </c>
      <c r="S6" s="134" t="s">
        <v>7</v>
      </c>
    </row>
    <row r="7" s="230" customFormat="1" ht="40.5" customHeight="1" spans="1:19">
      <c r="A7" s="91">
        <v>1</v>
      </c>
      <c r="B7" s="238" t="s">
        <v>60</v>
      </c>
      <c r="C7" s="91" t="s">
        <v>61</v>
      </c>
      <c r="D7" s="91">
        <f>'LOTE I_II-Mat.de construção'!D7*20%</f>
        <v>6</v>
      </c>
      <c r="E7" s="91">
        <f>'LOTE I_II-Mat.de construção'!E7*20%</f>
        <v>0</v>
      </c>
      <c r="F7" s="91">
        <f>'LOTE I_II-Mat.de construção'!F7*20%</f>
        <v>0</v>
      </c>
      <c r="G7" s="91">
        <f>'LOTE I_II-Mat.de construção'!G7*20%</f>
        <v>0</v>
      </c>
      <c r="H7" s="91">
        <f>'LOTE I_II-Mat.de construção'!H7*20%</f>
        <v>0</v>
      </c>
      <c r="I7" s="91">
        <f t="shared" ref="I7:I70" si="0">D7+E7+F7+G7+H7</f>
        <v>6</v>
      </c>
      <c r="J7" s="123">
        <v>46.9</v>
      </c>
      <c r="K7" s="124">
        <f>TRUNC(J7+J7*$K$4,2)</f>
        <v>57.69</v>
      </c>
      <c r="L7" s="269">
        <f t="shared" ref="L7:L70" si="1">I7*K7</f>
        <v>346.14</v>
      </c>
      <c r="M7" s="270"/>
      <c r="N7" s="126">
        <f t="shared" ref="N7:N70" si="2">K7*D7</f>
        <v>346.14</v>
      </c>
      <c r="O7" s="126">
        <f t="shared" ref="O7:O70" si="3">K7*E7</f>
        <v>0</v>
      </c>
      <c r="P7" s="126">
        <f t="shared" ref="P7:P70" si="4">K7*F7</f>
        <v>0</v>
      </c>
      <c r="Q7" s="126">
        <f t="shared" ref="Q7:Q70" si="5">K7*G7</f>
        <v>0</v>
      </c>
      <c r="R7" s="126">
        <f t="shared" ref="R7:R70" si="6">K7*H7</f>
        <v>0</v>
      </c>
      <c r="S7" s="135">
        <f t="shared" ref="S7:S70" si="7">SUM(N7:R7)</f>
        <v>346.14</v>
      </c>
    </row>
    <row r="8" s="250" customFormat="1" ht="31.5" spans="1:19">
      <c r="A8" s="91">
        <v>2</v>
      </c>
      <c r="B8" s="238" t="s">
        <v>62</v>
      </c>
      <c r="C8" s="91" t="s">
        <v>63</v>
      </c>
      <c r="D8" s="91">
        <f>'LOTE I_II-Mat.de construção'!D8*20%</f>
        <v>220</v>
      </c>
      <c r="E8" s="91">
        <f>'LOTE I_II-Mat.de construção'!E8*20%</f>
        <v>0</v>
      </c>
      <c r="F8" s="91">
        <f>'LOTE I_II-Mat.de construção'!F8*20%</f>
        <v>0</v>
      </c>
      <c r="G8" s="91">
        <f>'LOTE I_II-Mat.de construção'!G8*20%</f>
        <v>0</v>
      </c>
      <c r="H8" s="91">
        <f>'LOTE I_II-Mat.de construção'!H8*20%</f>
        <v>0</v>
      </c>
      <c r="I8" s="91">
        <f t="shared" si="0"/>
        <v>220</v>
      </c>
      <c r="J8" s="123">
        <v>15.5</v>
      </c>
      <c r="K8" s="124">
        <f>TRUNC(J8+J8*$K$4,2)</f>
        <v>19.06</v>
      </c>
      <c r="L8" s="269">
        <f t="shared" si="1"/>
        <v>4193.2</v>
      </c>
      <c r="M8" s="271"/>
      <c r="N8" s="123">
        <f t="shared" si="2"/>
        <v>4193.2</v>
      </c>
      <c r="O8" s="123">
        <f t="shared" si="3"/>
        <v>0</v>
      </c>
      <c r="P8" s="123">
        <f t="shared" si="4"/>
        <v>0</v>
      </c>
      <c r="Q8" s="123">
        <f t="shared" si="5"/>
        <v>0</v>
      </c>
      <c r="R8" s="123">
        <f t="shared" si="6"/>
        <v>0</v>
      </c>
      <c r="S8" s="272">
        <f t="shared" si="7"/>
        <v>4193.2</v>
      </c>
    </row>
    <row r="9" s="250" customFormat="1" ht="15.75" spans="1:19">
      <c r="A9" s="91">
        <v>3</v>
      </c>
      <c r="B9" s="258" t="s">
        <v>64</v>
      </c>
      <c r="C9" s="152" t="s">
        <v>63</v>
      </c>
      <c r="D9" s="91">
        <f>'LOTE I_II-Mat.de construção'!D9*20%</f>
        <v>0</v>
      </c>
      <c r="E9" s="91">
        <f>'LOTE I_II-Mat.de construção'!E9*20%</f>
        <v>0</v>
      </c>
      <c r="F9" s="91">
        <f>'LOTE I_II-Mat.de construção'!F9*20%</f>
        <v>200</v>
      </c>
      <c r="G9" s="91">
        <f>'LOTE I_II-Mat.de construção'!G9*20%</f>
        <v>0</v>
      </c>
      <c r="H9" s="91">
        <f>'LOTE I_II-Mat.de construção'!H9*20%</f>
        <v>0</v>
      </c>
      <c r="I9" s="91">
        <f t="shared" si="0"/>
        <v>200</v>
      </c>
      <c r="J9" s="123">
        <v>18</v>
      </c>
      <c r="K9" s="124">
        <f>TRUNC(J9+J9*$K$4,2)</f>
        <v>22.14</v>
      </c>
      <c r="L9" s="269">
        <f t="shared" si="1"/>
        <v>4428</v>
      </c>
      <c r="M9" s="271"/>
      <c r="N9" s="123">
        <f t="shared" si="2"/>
        <v>0</v>
      </c>
      <c r="O9" s="123">
        <f t="shared" si="3"/>
        <v>0</v>
      </c>
      <c r="P9" s="123">
        <f t="shared" si="4"/>
        <v>4428</v>
      </c>
      <c r="Q9" s="123">
        <f t="shared" si="5"/>
        <v>0</v>
      </c>
      <c r="R9" s="123">
        <f t="shared" si="6"/>
        <v>0</v>
      </c>
      <c r="S9" s="272">
        <f t="shared" si="7"/>
        <v>4428</v>
      </c>
    </row>
    <row r="10" s="250" customFormat="1" ht="25.5" customHeight="1" spans="1:19">
      <c r="A10" s="91">
        <v>4</v>
      </c>
      <c r="B10" s="238" t="s">
        <v>65</v>
      </c>
      <c r="C10" s="259" t="s">
        <v>66</v>
      </c>
      <c r="D10" s="91">
        <f>'LOTE I_II-Mat.de construção'!D10*20%</f>
        <v>60</v>
      </c>
      <c r="E10" s="91">
        <f>'LOTE I_II-Mat.de construção'!E10*20%</f>
        <v>30</v>
      </c>
      <c r="F10" s="91">
        <f>'LOTE I_II-Mat.de construção'!F10*20%</f>
        <v>20</v>
      </c>
      <c r="G10" s="91">
        <f>'LOTE I_II-Mat.de construção'!G10*20%</f>
        <v>20</v>
      </c>
      <c r="H10" s="91">
        <f>'LOTE I_II-Mat.de construção'!H10*20%</f>
        <v>0</v>
      </c>
      <c r="I10" s="91">
        <f t="shared" si="0"/>
        <v>130</v>
      </c>
      <c r="J10" s="123">
        <v>52.85</v>
      </c>
      <c r="K10" s="124">
        <f>TRUNC(J10+J10*$K$4,2)</f>
        <v>65.01</v>
      </c>
      <c r="L10" s="269">
        <f t="shared" si="1"/>
        <v>8451.3</v>
      </c>
      <c r="M10" s="271"/>
      <c r="N10" s="123">
        <f t="shared" si="2"/>
        <v>3900.6</v>
      </c>
      <c r="O10" s="123">
        <f t="shared" si="3"/>
        <v>1950.3</v>
      </c>
      <c r="P10" s="123">
        <f t="shared" si="4"/>
        <v>1300.2</v>
      </c>
      <c r="Q10" s="123">
        <f t="shared" si="5"/>
        <v>1300.2</v>
      </c>
      <c r="R10" s="123">
        <f t="shared" si="6"/>
        <v>0</v>
      </c>
      <c r="S10" s="272">
        <f t="shared" si="7"/>
        <v>8451.3</v>
      </c>
    </row>
    <row r="11" s="250" customFormat="1" ht="41.25" customHeight="1" spans="1:19">
      <c r="A11" s="91">
        <v>5</v>
      </c>
      <c r="B11" s="258" t="s">
        <v>67</v>
      </c>
      <c r="C11" s="259" t="s">
        <v>66</v>
      </c>
      <c r="D11" s="91">
        <f>'LOTE I_II-Mat.de construção'!D11*20%</f>
        <v>120</v>
      </c>
      <c r="E11" s="91">
        <f>'LOTE I_II-Mat.de construção'!E11*20%</f>
        <v>0</v>
      </c>
      <c r="F11" s="91">
        <f>'LOTE I_II-Mat.de construção'!F11*20%</f>
        <v>100</v>
      </c>
      <c r="G11" s="91">
        <f>'LOTE I_II-Mat.de construção'!G11*20%</f>
        <v>0</v>
      </c>
      <c r="H11" s="91">
        <f>'LOTE I_II-Mat.de construção'!H11*20%</f>
        <v>0</v>
      </c>
      <c r="I11" s="91">
        <f t="shared" si="0"/>
        <v>220</v>
      </c>
      <c r="J11" s="123">
        <v>60</v>
      </c>
      <c r="K11" s="124">
        <f>TRUNC(J11+J11*$K$4,2)</f>
        <v>73.81</v>
      </c>
      <c r="L11" s="269">
        <f t="shared" si="1"/>
        <v>16238.2</v>
      </c>
      <c r="M11" s="271"/>
      <c r="N11" s="123">
        <f t="shared" si="2"/>
        <v>8857.2</v>
      </c>
      <c r="O11" s="123">
        <f t="shared" si="3"/>
        <v>0</v>
      </c>
      <c r="P11" s="123">
        <f t="shared" si="4"/>
        <v>7381</v>
      </c>
      <c r="Q11" s="123">
        <f t="shared" si="5"/>
        <v>0</v>
      </c>
      <c r="R11" s="123">
        <f t="shared" si="6"/>
        <v>0</v>
      </c>
      <c r="S11" s="272">
        <f t="shared" si="7"/>
        <v>16238.2</v>
      </c>
    </row>
    <row r="12" s="250" customFormat="1" ht="32.25" customHeight="1" spans="1:19">
      <c r="A12" s="91">
        <v>6</v>
      </c>
      <c r="B12" s="238" t="s">
        <v>68</v>
      </c>
      <c r="C12" s="260" t="s">
        <v>66</v>
      </c>
      <c r="D12" s="91">
        <f>'LOTE I_II-Mat.de construção'!D12*20%</f>
        <v>40</v>
      </c>
      <c r="E12" s="91">
        <f>'LOTE I_II-Mat.de construção'!E12*20%</f>
        <v>30</v>
      </c>
      <c r="F12" s="91">
        <f>'LOTE I_II-Mat.de construção'!F12*20%</f>
        <v>0</v>
      </c>
      <c r="G12" s="91">
        <f>'LOTE I_II-Mat.de construção'!G12*20%</f>
        <v>20</v>
      </c>
      <c r="H12" s="91">
        <f>'LOTE I_II-Mat.de construção'!H12*20%</f>
        <v>0</v>
      </c>
      <c r="I12" s="91">
        <f t="shared" si="0"/>
        <v>90</v>
      </c>
      <c r="J12" s="123">
        <v>59.97</v>
      </c>
      <c r="K12" s="124">
        <f>TRUNC(J12+J12*$K$4,2)</f>
        <v>73.77</v>
      </c>
      <c r="L12" s="269">
        <f t="shared" si="1"/>
        <v>6639.3</v>
      </c>
      <c r="M12" s="271"/>
      <c r="N12" s="123">
        <f t="shared" si="2"/>
        <v>2950.8</v>
      </c>
      <c r="O12" s="123">
        <f t="shared" si="3"/>
        <v>2213.1</v>
      </c>
      <c r="P12" s="123">
        <f t="shared" si="4"/>
        <v>0</v>
      </c>
      <c r="Q12" s="123">
        <f t="shared" si="5"/>
        <v>1475.4</v>
      </c>
      <c r="R12" s="123">
        <f t="shared" si="6"/>
        <v>0</v>
      </c>
      <c r="S12" s="272">
        <f t="shared" si="7"/>
        <v>6639.3</v>
      </c>
    </row>
    <row r="13" s="250" customFormat="1" ht="86.25" customHeight="1" spans="1:19">
      <c r="A13" s="91">
        <v>7</v>
      </c>
      <c r="B13" s="238" t="s">
        <v>69</v>
      </c>
      <c r="C13" s="91" t="s">
        <v>61</v>
      </c>
      <c r="D13" s="91">
        <f>'LOTE I_II-Mat.de construção'!D13*20%</f>
        <v>60</v>
      </c>
      <c r="E13" s="91">
        <f>'LOTE I_II-Mat.de construção'!E13*20%</f>
        <v>20</v>
      </c>
      <c r="F13" s="91">
        <f>'LOTE I_II-Mat.de construção'!F13*20%</f>
        <v>0</v>
      </c>
      <c r="G13" s="91">
        <f>'LOTE I_II-Mat.de construção'!G13*20%</f>
        <v>16</v>
      </c>
      <c r="H13" s="91">
        <f>'LOTE I_II-Mat.de construção'!H13*20%</f>
        <v>0</v>
      </c>
      <c r="I13" s="91">
        <f t="shared" si="0"/>
        <v>96</v>
      </c>
      <c r="J13" s="123">
        <v>16.5</v>
      </c>
      <c r="K13" s="124">
        <f>TRUNC(J13+J13*$K$4,2)</f>
        <v>20.29</v>
      </c>
      <c r="L13" s="269">
        <f t="shared" si="1"/>
        <v>1947.84</v>
      </c>
      <c r="M13" s="271"/>
      <c r="N13" s="123">
        <f t="shared" si="2"/>
        <v>1217.4</v>
      </c>
      <c r="O13" s="123">
        <f t="shared" si="3"/>
        <v>405.8</v>
      </c>
      <c r="P13" s="123">
        <f t="shared" si="4"/>
        <v>0</v>
      </c>
      <c r="Q13" s="123">
        <f t="shared" si="5"/>
        <v>324.64</v>
      </c>
      <c r="R13" s="123">
        <f t="shared" si="6"/>
        <v>0</v>
      </c>
      <c r="S13" s="272">
        <f t="shared" si="7"/>
        <v>1947.84</v>
      </c>
    </row>
    <row r="14" s="250" customFormat="1" ht="63" spans="1:19">
      <c r="A14" s="91">
        <v>8</v>
      </c>
      <c r="B14" s="238" t="s">
        <v>70</v>
      </c>
      <c r="C14" s="91" t="s">
        <v>61</v>
      </c>
      <c r="D14" s="91">
        <f>'LOTE I_II-Mat.de construção'!D14*20%</f>
        <v>60</v>
      </c>
      <c r="E14" s="91">
        <f>'LOTE I_II-Mat.de construção'!E14*20%</f>
        <v>20</v>
      </c>
      <c r="F14" s="91">
        <f>'LOTE I_II-Mat.de construção'!F14*20%</f>
        <v>0</v>
      </c>
      <c r="G14" s="91">
        <f>'LOTE I_II-Mat.de construção'!G14*20%</f>
        <v>16</v>
      </c>
      <c r="H14" s="91">
        <f>'LOTE I_II-Mat.de construção'!H14*20%</f>
        <v>0</v>
      </c>
      <c r="I14" s="91">
        <f t="shared" si="0"/>
        <v>96</v>
      </c>
      <c r="J14" s="123">
        <v>22.04</v>
      </c>
      <c r="K14" s="124">
        <f>TRUNC(J14+J14*$K$4,2)</f>
        <v>27.11</v>
      </c>
      <c r="L14" s="269">
        <f t="shared" si="1"/>
        <v>2602.56</v>
      </c>
      <c r="M14" s="271"/>
      <c r="N14" s="123">
        <f t="shared" si="2"/>
        <v>1626.6</v>
      </c>
      <c r="O14" s="123">
        <f t="shared" si="3"/>
        <v>542.2</v>
      </c>
      <c r="P14" s="123">
        <f t="shared" si="4"/>
        <v>0</v>
      </c>
      <c r="Q14" s="123">
        <f t="shared" si="5"/>
        <v>433.76</v>
      </c>
      <c r="R14" s="123">
        <f t="shared" si="6"/>
        <v>0</v>
      </c>
      <c r="S14" s="272">
        <f t="shared" si="7"/>
        <v>2602.56</v>
      </c>
    </row>
    <row r="15" s="251" customFormat="1" ht="30" customHeight="1" spans="1:19">
      <c r="A15" s="152">
        <v>9</v>
      </c>
      <c r="B15" s="238" t="s">
        <v>71</v>
      </c>
      <c r="C15" s="152" t="s">
        <v>61</v>
      </c>
      <c r="D15" s="91">
        <f>'LOTE I_II-Mat.de construção'!D15*20%</f>
        <v>10</v>
      </c>
      <c r="E15" s="91">
        <f>'LOTE I_II-Mat.de construção'!E15*20%</f>
        <v>0</v>
      </c>
      <c r="F15" s="91">
        <f>'LOTE I_II-Mat.de construção'!F15*20%</f>
        <v>0</v>
      </c>
      <c r="G15" s="91">
        <f>'LOTE I_II-Mat.de construção'!G15*20%</f>
        <v>0</v>
      </c>
      <c r="H15" s="91">
        <f>'LOTE I_II-Mat.de construção'!H15*20%</f>
        <v>0</v>
      </c>
      <c r="I15" s="152">
        <f t="shared" si="0"/>
        <v>10</v>
      </c>
      <c r="J15" s="123">
        <v>122.57</v>
      </c>
      <c r="K15" s="124">
        <f>TRUNC(J15+J15*$K$4,2)</f>
        <v>150.78</v>
      </c>
      <c r="L15" s="269">
        <f t="shared" si="1"/>
        <v>1507.8</v>
      </c>
      <c r="M15" s="271"/>
      <c r="N15" s="123">
        <f t="shared" si="2"/>
        <v>1507.8</v>
      </c>
      <c r="O15" s="123">
        <f t="shared" si="3"/>
        <v>0</v>
      </c>
      <c r="P15" s="123">
        <f t="shared" si="4"/>
        <v>0</v>
      </c>
      <c r="Q15" s="123">
        <f t="shared" si="5"/>
        <v>0</v>
      </c>
      <c r="R15" s="123">
        <f t="shared" si="6"/>
        <v>0</v>
      </c>
      <c r="S15" s="272">
        <f t="shared" si="7"/>
        <v>1507.8</v>
      </c>
    </row>
    <row r="16" s="250" customFormat="1" ht="20.25" customHeight="1" spans="1:19">
      <c r="A16" s="91">
        <v>10</v>
      </c>
      <c r="B16" s="238" t="s">
        <v>72</v>
      </c>
      <c r="C16" s="91" t="s">
        <v>73</v>
      </c>
      <c r="D16" s="91">
        <f>'LOTE I_II-Mat.de construção'!D16*20%</f>
        <v>20</v>
      </c>
      <c r="E16" s="91">
        <f>'LOTE I_II-Mat.de construção'!E16*20%</f>
        <v>0</v>
      </c>
      <c r="F16" s="91">
        <f>'LOTE I_II-Mat.de construção'!F16*20%</f>
        <v>0</v>
      </c>
      <c r="G16" s="91">
        <f>'LOTE I_II-Mat.de construção'!G16*20%</f>
        <v>0</v>
      </c>
      <c r="H16" s="91">
        <f>'LOTE I_II-Mat.de construção'!H16*20%</f>
        <v>0</v>
      </c>
      <c r="I16" s="91">
        <f t="shared" si="0"/>
        <v>20</v>
      </c>
      <c r="J16" s="123">
        <v>20</v>
      </c>
      <c r="K16" s="124">
        <f>TRUNC(J16+J16*$K$4,2)</f>
        <v>24.6</v>
      </c>
      <c r="L16" s="269">
        <f t="shared" si="1"/>
        <v>492</v>
      </c>
      <c r="M16" s="271"/>
      <c r="N16" s="123">
        <f t="shared" si="2"/>
        <v>492</v>
      </c>
      <c r="O16" s="123">
        <f t="shared" si="3"/>
        <v>0</v>
      </c>
      <c r="P16" s="123">
        <f t="shared" si="4"/>
        <v>0</v>
      </c>
      <c r="Q16" s="123">
        <f t="shared" si="5"/>
        <v>0</v>
      </c>
      <c r="R16" s="123">
        <f t="shared" si="6"/>
        <v>0</v>
      </c>
      <c r="S16" s="272">
        <f t="shared" si="7"/>
        <v>492</v>
      </c>
    </row>
    <row r="17" s="250" customFormat="1" ht="20.25" customHeight="1" spans="1:19">
      <c r="A17" s="152">
        <v>11</v>
      </c>
      <c r="B17" s="238" t="s">
        <v>74</v>
      </c>
      <c r="C17" s="152" t="s">
        <v>73</v>
      </c>
      <c r="D17" s="91">
        <f>'LOTE I_II-Mat.de construção'!D17*20%</f>
        <v>6</v>
      </c>
      <c r="E17" s="91">
        <f>'LOTE I_II-Mat.de construção'!E17*20%</f>
        <v>0</v>
      </c>
      <c r="F17" s="91">
        <f>'LOTE I_II-Mat.de construção'!F17*20%</f>
        <v>0</v>
      </c>
      <c r="G17" s="91">
        <f>'LOTE I_II-Mat.de construção'!G17*20%</f>
        <v>0</v>
      </c>
      <c r="H17" s="91">
        <f>'LOTE I_II-Mat.de construção'!H17*20%</f>
        <v>0</v>
      </c>
      <c r="I17" s="152">
        <f t="shared" si="0"/>
        <v>6</v>
      </c>
      <c r="J17" s="123">
        <v>30.48</v>
      </c>
      <c r="K17" s="124">
        <f>TRUNC(J17+J17*$K$4,2)</f>
        <v>37.49</v>
      </c>
      <c r="L17" s="269">
        <f t="shared" si="1"/>
        <v>224.94</v>
      </c>
      <c r="M17" s="271"/>
      <c r="N17" s="123">
        <f t="shared" si="2"/>
        <v>224.94</v>
      </c>
      <c r="O17" s="123">
        <f t="shared" si="3"/>
        <v>0</v>
      </c>
      <c r="P17" s="123">
        <f t="shared" si="4"/>
        <v>0</v>
      </c>
      <c r="Q17" s="123">
        <f t="shared" si="5"/>
        <v>0</v>
      </c>
      <c r="R17" s="123">
        <f t="shared" si="6"/>
        <v>0</v>
      </c>
      <c r="S17" s="272">
        <f t="shared" si="7"/>
        <v>224.94</v>
      </c>
    </row>
    <row r="18" s="250" customFormat="1" ht="36" customHeight="1" spans="1:19">
      <c r="A18" s="91">
        <v>12</v>
      </c>
      <c r="B18" s="238" t="s">
        <v>75</v>
      </c>
      <c r="C18" s="152" t="s">
        <v>73</v>
      </c>
      <c r="D18" s="91">
        <f>'LOTE I_II-Mat.de construção'!D18*20%</f>
        <v>6</v>
      </c>
      <c r="E18" s="91">
        <f>'LOTE I_II-Mat.de construção'!E18*20%</f>
        <v>0</v>
      </c>
      <c r="F18" s="91">
        <f>'LOTE I_II-Mat.de construção'!F18*20%</f>
        <v>0</v>
      </c>
      <c r="G18" s="91">
        <f>'LOTE I_II-Mat.de construção'!G18*20%</f>
        <v>0</v>
      </c>
      <c r="H18" s="91">
        <f>'LOTE I_II-Mat.de construção'!H18*20%</f>
        <v>0</v>
      </c>
      <c r="I18" s="91">
        <f t="shared" si="0"/>
        <v>6</v>
      </c>
      <c r="J18" s="123">
        <v>17.12</v>
      </c>
      <c r="K18" s="124">
        <f>TRUNC(J18+J18*$K$4,2)</f>
        <v>21.06</v>
      </c>
      <c r="L18" s="269">
        <f t="shared" si="1"/>
        <v>126.36</v>
      </c>
      <c r="M18" s="271"/>
      <c r="N18" s="123">
        <f t="shared" si="2"/>
        <v>126.36</v>
      </c>
      <c r="O18" s="123">
        <f t="shared" si="3"/>
        <v>0</v>
      </c>
      <c r="P18" s="123">
        <f t="shared" si="4"/>
        <v>0</v>
      </c>
      <c r="Q18" s="123">
        <f t="shared" si="5"/>
        <v>0</v>
      </c>
      <c r="R18" s="123">
        <f t="shared" si="6"/>
        <v>0</v>
      </c>
      <c r="S18" s="272">
        <f t="shared" si="7"/>
        <v>126.36</v>
      </c>
    </row>
    <row r="19" s="250" customFormat="1" ht="15.75" spans="1:19">
      <c r="A19" s="152">
        <v>13</v>
      </c>
      <c r="B19" s="238" t="s">
        <v>76</v>
      </c>
      <c r="C19" s="152" t="s">
        <v>73</v>
      </c>
      <c r="D19" s="91">
        <f>'LOTE I_II-Mat.de construção'!D19*20%</f>
        <v>16</v>
      </c>
      <c r="E19" s="91">
        <f>'LOTE I_II-Mat.de construção'!E19*20%</f>
        <v>0</v>
      </c>
      <c r="F19" s="91">
        <f>'LOTE I_II-Mat.de construção'!F19*20%</f>
        <v>0</v>
      </c>
      <c r="G19" s="91">
        <f>'LOTE I_II-Mat.de construção'!G19*20%</f>
        <v>0</v>
      </c>
      <c r="H19" s="91">
        <f>'LOTE I_II-Mat.de construção'!H19*20%</f>
        <v>0</v>
      </c>
      <c r="I19" s="152">
        <f t="shared" si="0"/>
        <v>16</v>
      </c>
      <c r="J19" s="123">
        <v>6.8</v>
      </c>
      <c r="K19" s="124">
        <f>TRUNC(J19+J19*$K$4,2)</f>
        <v>8.36</v>
      </c>
      <c r="L19" s="269">
        <f t="shared" si="1"/>
        <v>133.76</v>
      </c>
      <c r="M19" s="271"/>
      <c r="N19" s="123">
        <f t="shared" si="2"/>
        <v>133.76</v>
      </c>
      <c r="O19" s="123">
        <f t="shared" si="3"/>
        <v>0</v>
      </c>
      <c r="P19" s="123">
        <f t="shared" si="4"/>
        <v>0</v>
      </c>
      <c r="Q19" s="123">
        <f t="shared" si="5"/>
        <v>0</v>
      </c>
      <c r="R19" s="123">
        <f t="shared" si="6"/>
        <v>0</v>
      </c>
      <c r="S19" s="272">
        <f t="shared" si="7"/>
        <v>133.76</v>
      </c>
    </row>
    <row r="20" s="250" customFormat="1" ht="15.75" spans="1:19">
      <c r="A20" s="91">
        <v>14</v>
      </c>
      <c r="B20" s="238" t="s">
        <v>77</v>
      </c>
      <c r="C20" s="91" t="s">
        <v>73</v>
      </c>
      <c r="D20" s="91">
        <f>'LOTE I_II-Mat.de construção'!D20*20%</f>
        <v>50</v>
      </c>
      <c r="E20" s="91">
        <f>'LOTE I_II-Mat.de construção'!E20*20%</f>
        <v>0</v>
      </c>
      <c r="F20" s="91">
        <f>'LOTE I_II-Mat.de construção'!F20*20%</f>
        <v>0</v>
      </c>
      <c r="G20" s="91">
        <f>'LOTE I_II-Mat.de construção'!G20*20%</f>
        <v>0</v>
      </c>
      <c r="H20" s="91">
        <f>'LOTE I_II-Mat.de construção'!H20*20%</f>
        <v>0</v>
      </c>
      <c r="I20" s="91">
        <f t="shared" si="0"/>
        <v>50</v>
      </c>
      <c r="J20" s="123">
        <v>22.49</v>
      </c>
      <c r="K20" s="124">
        <f>TRUNC(J20+J20*$K$4,2)</f>
        <v>27.66</v>
      </c>
      <c r="L20" s="269">
        <f t="shared" si="1"/>
        <v>1383</v>
      </c>
      <c r="M20" s="271"/>
      <c r="N20" s="123">
        <f t="shared" si="2"/>
        <v>1383</v>
      </c>
      <c r="O20" s="123">
        <f t="shared" si="3"/>
        <v>0</v>
      </c>
      <c r="P20" s="123">
        <f t="shared" si="4"/>
        <v>0</v>
      </c>
      <c r="Q20" s="123">
        <f t="shared" si="5"/>
        <v>0</v>
      </c>
      <c r="R20" s="123">
        <f t="shared" si="6"/>
        <v>0</v>
      </c>
      <c r="S20" s="272">
        <f t="shared" si="7"/>
        <v>1383</v>
      </c>
    </row>
    <row r="21" s="250" customFormat="1" ht="15.75" spans="1:19">
      <c r="A21" s="91">
        <v>15</v>
      </c>
      <c r="B21" s="238" t="s">
        <v>78</v>
      </c>
      <c r="C21" s="261" t="s">
        <v>73</v>
      </c>
      <c r="D21" s="91">
        <f>'LOTE I_II-Mat.de construção'!D21*20%</f>
        <v>50</v>
      </c>
      <c r="E21" s="91">
        <f>'LOTE I_II-Mat.de construção'!E21*20%</f>
        <v>0</v>
      </c>
      <c r="F21" s="91">
        <f>'LOTE I_II-Mat.de construção'!F21*20%</f>
        <v>0</v>
      </c>
      <c r="G21" s="91">
        <f>'LOTE I_II-Mat.de construção'!G21*20%</f>
        <v>0</v>
      </c>
      <c r="H21" s="91">
        <f>'LOTE I_II-Mat.de construção'!H21*20%</f>
        <v>0</v>
      </c>
      <c r="I21" s="91">
        <f t="shared" si="0"/>
        <v>50</v>
      </c>
      <c r="J21" s="123">
        <v>24</v>
      </c>
      <c r="K21" s="124">
        <f>TRUNC(J21+J21*$K$4,2)</f>
        <v>29.52</v>
      </c>
      <c r="L21" s="269">
        <f t="shared" si="1"/>
        <v>1476</v>
      </c>
      <c r="M21" s="271"/>
      <c r="N21" s="123">
        <f t="shared" si="2"/>
        <v>1476</v>
      </c>
      <c r="O21" s="123">
        <f t="shared" si="3"/>
        <v>0</v>
      </c>
      <c r="P21" s="123">
        <f t="shared" si="4"/>
        <v>0</v>
      </c>
      <c r="Q21" s="123">
        <f t="shared" si="5"/>
        <v>0</v>
      </c>
      <c r="R21" s="123">
        <f t="shared" si="6"/>
        <v>0</v>
      </c>
      <c r="S21" s="272">
        <f t="shared" si="7"/>
        <v>1476</v>
      </c>
    </row>
    <row r="22" s="250" customFormat="1" ht="47.25" spans="1:19">
      <c r="A22" s="152">
        <v>16</v>
      </c>
      <c r="B22" s="258" t="s">
        <v>79</v>
      </c>
      <c r="C22" s="157" t="s">
        <v>73</v>
      </c>
      <c r="D22" s="91">
        <f>'LOTE I_II-Mat.de construção'!D22*20%</f>
        <v>40</v>
      </c>
      <c r="E22" s="91">
        <f>'LOTE I_II-Mat.de construção'!E22*20%</f>
        <v>0</v>
      </c>
      <c r="F22" s="91">
        <f>'LOTE I_II-Mat.de construção'!F22*20%</f>
        <v>756</v>
      </c>
      <c r="G22" s="91">
        <f>'LOTE I_II-Mat.de construção'!G22*20%</f>
        <v>0</v>
      </c>
      <c r="H22" s="91">
        <f>'LOTE I_II-Mat.de construção'!H22*20%</f>
        <v>0</v>
      </c>
      <c r="I22" s="152">
        <f t="shared" si="0"/>
        <v>796</v>
      </c>
      <c r="J22" s="123">
        <v>65</v>
      </c>
      <c r="K22" s="124">
        <f>TRUNC(J22+J22*$K$4,2)</f>
        <v>79.96</v>
      </c>
      <c r="L22" s="269">
        <f t="shared" si="1"/>
        <v>63648.16</v>
      </c>
      <c r="M22" s="271"/>
      <c r="N22" s="123">
        <f t="shared" si="2"/>
        <v>3198.4</v>
      </c>
      <c r="O22" s="123">
        <f t="shared" si="3"/>
        <v>0</v>
      </c>
      <c r="P22" s="123">
        <f t="shared" si="4"/>
        <v>60449.76</v>
      </c>
      <c r="Q22" s="123">
        <f t="shared" si="5"/>
        <v>0</v>
      </c>
      <c r="R22" s="123">
        <f t="shared" si="6"/>
        <v>0</v>
      </c>
      <c r="S22" s="272">
        <f t="shared" si="7"/>
        <v>63648.16</v>
      </c>
    </row>
    <row r="23" s="252" customFormat="1" ht="15.75" spans="1:19">
      <c r="A23" s="152">
        <v>17</v>
      </c>
      <c r="B23" s="238" t="s">
        <v>80</v>
      </c>
      <c r="C23" s="152" t="s">
        <v>61</v>
      </c>
      <c r="D23" s="91">
        <f>'LOTE I_II-Mat.de construção'!D23*20%</f>
        <v>30</v>
      </c>
      <c r="E23" s="91">
        <f>'LOTE I_II-Mat.de construção'!E23*20%</f>
        <v>20</v>
      </c>
      <c r="F23" s="91">
        <f>'LOTE I_II-Mat.de construção'!F23*20%</f>
        <v>200</v>
      </c>
      <c r="G23" s="91">
        <f>'LOTE I_II-Mat.de construção'!G23*20%</f>
        <v>16</v>
      </c>
      <c r="H23" s="91">
        <f>'LOTE I_II-Mat.de construção'!H23*20%</f>
        <v>0</v>
      </c>
      <c r="I23" s="152">
        <f t="shared" si="0"/>
        <v>266</v>
      </c>
      <c r="J23" s="123">
        <v>13.3</v>
      </c>
      <c r="K23" s="124">
        <f>TRUNC(J23+J23*$K$4,2)</f>
        <v>16.36</v>
      </c>
      <c r="L23" s="269">
        <f t="shared" si="1"/>
        <v>4351.76</v>
      </c>
      <c r="M23" s="271"/>
      <c r="N23" s="123">
        <f t="shared" si="2"/>
        <v>490.8</v>
      </c>
      <c r="O23" s="123">
        <f t="shared" si="3"/>
        <v>327.2</v>
      </c>
      <c r="P23" s="123">
        <f t="shared" si="4"/>
        <v>3272</v>
      </c>
      <c r="Q23" s="123">
        <f t="shared" si="5"/>
        <v>261.76</v>
      </c>
      <c r="R23" s="123">
        <f t="shared" si="6"/>
        <v>0</v>
      </c>
      <c r="S23" s="272">
        <f t="shared" si="7"/>
        <v>4351.76</v>
      </c>
    </row>
    <row r="24" s="250" customFormat="1" ht="15.75" spans="1:19">
      <c r="A24" s="91">
        <v>18</v>
      </c>
      <c r="B24" s="238" t="s">
        <v>81</v>
      </c>
      <c r="C24" s="152" t="s">
        <v>50</v>
      </c>
      <c r="D24" s="91">
        <f>'LOTE I_II-Mat.de construção'!D24*20%</f>
        <v>40</v>
      </c>
      <c r="E24" s="91">
        <f>'LOTE I_II-Mat.de construção'!E24*20%</f>
        <v>0</v>
      </c>
      <c r="F24" s="91">
        <f>'LOTE I_II-Mat.de construção'!F24*20%</f>
        <v>0</v>
      </c>
      <c r="G24" s="91">
        <f>'LOTE I_II-Mat.de construção'!G24*20%</f>
        <v>0</v>
      </c>
      <c r="H24" s="91">
        <f>'LOTE I_II-Mat.de construção'!H24*20%</f>
        <v>0</v>
      </c>
      <c r="I24" s="91">
        <f t="shared" si="0"/>
        <v>40</v>
      </c>
      <c r="J24" s="123">
        <v>113.25</v>
      </c>
      <c r="K24" s="124">
        <f>TRUNC(J24+J24*$K$4,2)</f>
        <v>139.32</v>
      </c>
      <c r="L24" s="269">
        <f t="shared" si="1"/>
        <v>5572.8</v>
      </c>
      <c r="M24" s="271"/>
      <c r="N24" s="123">
        <f t="shared" si="2"/>
        <v>5572.8</v>
      </c>
      <c r="O24" s="123">
        <f t="shared" si="3"/>
        <v>0</v>
      </c>
      <c r="P24" s="123">
        <f t="shared" si="4"/>
        <v>0</v>
      </c>
      <c r="Q24" s="123">
        <f t="shared" si="5"/>
        <v>0</v>
      </c>
      <c r="R24" s="123">
        <f t="shared" si="6"/>
        <v>0</v>
      </c>
      <c r="S24" s="272">
        <f t="shared" si="7"/>
        <v>5572.8</v>
      </c>
    </row>
    <row r="25" s="250" customFormat="1" ht="15.75" spans="1:19">
      <c r="A25" s="91">
        <v>19</v>
      </c>
      <c r="B25" s="238" t="s">
        <v>82</v>
      </c>
      <c r="C25" s="152" t="s">
        <v>50</v>
      </c>
      <c r="D25" s="91">
        <f>'LOTE I_II-Mat.de construção'!D25*20%</f>
        <v>40</v>
      </c>
      <c r="E25" s="91">
        <f>'LOTE I_II-Mat.de construção'!E25*20%</f>
        <v>0</v>
      </c>
      <c r="F25" s="91">
        <f>'LOTE I_II-Mat.de construção'!F25*20%</f>
        <v>0</v>
      </c>
      <c r="G25" s="91">
        <f>'LOTE I_II-Mat.de construção'!G25*20%</f>
        <v>0</v>
      </c>
      <c r="H25" s="91">
        <f>'LOTE I_II-Mat.de construção'!H25*20%</f>
        <v>0</v>
      </c>
      <c r="I25" s="91">
        <f t="shared" si="0"/>
        <v>40</v>
      </c>
      <c r="J25" s="123">
        <v>113.25</v>
      </c>
      <c r="K25" s="124">
        <f>TRUNC(J25+J25*$K$4,2)</f>
        <v>139.32</v>
      </c>
      <c r="L25" s="269">
        <f t="shared" si="1"/>
        <v>5572.8</v>
      </c>
      <c r="M25" s="271"/>
      <c r="N25" s="123">
        <f t="shared" si="2"/>
        <v>5572.8</v>
      </c>
      <c r="O25" s="123">
        <f t="shared" si="3"/>
        <v>0</v>
      </c>
      <c r="P25" s="123">
        <f t="shared" si="4"/>
        <v>0</v>
      </c>
      <c r="Q25" s="123">
        <f t="shared" si="5"/>
        <v>0</v>
      </c>
      <c r="R25" s="123">
        <f t="shared" si="6"/>
        <v>0</v>
      </c>
      <c r="S25" s="272">
        <f t="shared" si="7"/>
        <v>5572.8</v>
      </c>
    </row>
    <row r="26" s="250" customFormat="1" ht="31.5" spans="1:19">
      <c r="A26" s="152">
        <v>20</v>
      </c>
      <c r="B26" s="258" t="s">
        <v>83</v>
      </c>
      <c r="C26" s="152" t="s">
        <v>73</v>
      </c>
      <c r="D26" s="91">
        <f>'LOTE I_II-Mat.de construção'!D26*20%</f>
        <v>0</v>
      </c>
      <c r="E26" s="91">
        <f>'LOTE I_II-Mat.de construção'!E26*20%</f>
        <v>0</v>
      </c>
      <c r="F26" s="91">
        <f>'LOTE I_II-Mat.de construção'!F26*20%</f>
        <v>40</v>
      </c>
      <c r="G26" s="91">
        <f>'LOTE I_II-Mat.de construção'!G26*20%</f>
        <v>0</v>
      </c>
      <c r="H26" s="91">
        <f>'LOTE I_II-Mat.de construção'!H26*20%</f>
        <v>0</v>
      </c>
      <c r="I26" s="152">
        <f t="shared" si="0"/>
        <v>40</v>
      </c>
      <c r="J26" s="123">
        <v>38.95</v>
      </c>
      <c r="K26" s="124">
        <f>TRUNC(J26+J26*$K$4,2)</f>
        <v>47.91</v>
      </c>
      <c r="L26" s="269">
        <f t="shared" si="1"/>
        <v>1916.4</v>
      </c>
      <c r="M26" s="271"/>
      <c r="N26" s="123">
        <f t="shared" si="2"/>
        <v>0</v>
      </c>
      <c r="O26" s="123">
        <f t="shared" si="3"/>
        <v>0</v>
      </c>
      <c r="P26" s="123">
        <f t="shared" si="4"/>
        <v>1916.4</v>
      </c>
      <c r="Q26" s="123">
        <f t="shared" si="5"/>
        <v>0</v>
      </c>
      <c r="R26" s="123">
        <f t="shared" si="6"/>
        <v>0</v>
      </c>
      <c r="S26" s="272">
        <f t="shared" si="7"/>
        <v>1916.4</v>
      </c>
    </row>
    <row r="27" s="250" customFormat="1" ht="31.5" spans="1:19">
      <c r="A27" s="91">
        <v>21</v>
      </c>
      <c r="B27" s="258" t="s">
        <v>84</v>
      </c>
      <c r="C27" s="152" t="s">
        <v>73</v>
      </c>
      <c r="D27" s="91">
        <f>'LOTE I_II-Mat.de construção'!D27*20%</f>
        <v>0</v>
      </c>
      <c r="E27" s="91">
        <f>'LOTE I_II-Mat.de construção'!E27*20%</f>
        <v>0</v>
      </c>
      <c r="F27" s="91">
        <f>'LOTE I_II-Mat.de construção'!F27*20%</f>
        <v>40</v>
      </c>
      <c r="G27" s="91">
        <f>'LOTE I_II-Mat.de construção'!G27*20%</f>
        <v>0</v>
      </c>
      <c r="H27" s="91">
        <f>'LOTE I_II-Mat.de construção'!H27*20%</f>
        <v>0</v>
      </c>
      <c r="I27" s="91">
        <f t="shared" si="0"/>
        <v>40</v>
      </c>
      <c r="J27" s="123">
        <v>50</v>
      </c>
      <c r="K27" s="124">
        <f>TRUNC(J27+J27*$K$4,2)</f>
        <v>61.51</v>
      </c>
      <c r="L27" s="269">
        <f t="shared" si="1"/>
        <v>2460.4</v>
      </c>
      <c r="M27" s="271"/>
      <c r="N27" s="123">
        <f t="shared" si="2"/>
        <v>0</v>
      </c>
      <c r="O27" s="123">
        <f t="shared" si="3"/>
        <v>0</v>
      </c>
      <c r="P27" s="123">
        <f t="shared" si="4"/>
        <v>2460.4</v>
      </c>
      <c r="Q27" s="123">
        <f t="shared" si="5"/>
        <v>0</v>
      </c>
      <c r="R27" s="123">
        <f t="shared" si="6"/>
        <v>0</v>
      </c>
      <c r="S27" s="272">
        <f t="shared" si="7"/>
        <v>2460.4</v>
      </c>
    </row>
    <row r="28" s="250" customFormat="1" ht="15.75" spans="1:19">
      <c r="A28" s="91">
        <v>22</v>
      </c>
      <c r="B28" s="238" t="s">
        <v>85</v>
      </c>
      <c r="C28" s="152" t="s">
        <v>73</v>
      </c>
      <c r="D28" s="91">
        <f>'LOTE I_II-Mat.de construção'!D28*20%</f>
        <v>6</v>
      </c>
      <c r="E28" s="91">
        <f>'LOTE I_II-Mat.de construção'!E28*20%</f>
        <v>0</v>
      </c>
      <c r="F28" s="91">
        <f>'LOTE I_II-Mat.de construção'!F28*20%</f>
        <v>0</v>
      </c>
      <c r="G28" s="91">
        <f>'LOTE I_II-Mat.de construção'!G28*20%</f>
        <v>0</v>
      </c>
      <c r="H28" s="91">
        <f>'LOTE I_II-Mat.de construção'!H28*20%</f>
        <v>0</v>
      </c>
      <c r="I28" s="91">
        <f t="shared" si="0"/>
        <v>6</v>
      </c>
      <c r="J28" s="123">
        <v>45</v>
      </c>
      <c r="K28" s="124">
        <f>TRUNC(J28+J28*$K$4,2)</f>
        <v>55.35</v>
      </c>
      <c r="L28" s="269">
        <f t="shared" si="1"/>
        <v>332.1</v>
      </c>
      <c r="M28" s="271"/>
      <c r="N28" s="123">
        <f t="shared" si="2"/>
        <v>332.1</v>
      </c>
      <c r="O28" s="123">
        <f t="shared" si="3"/>
        <v>0</v>
      </c>
      <c r="P28" s="123">
        <f t="shared" si="4"/>
        <v>0</v>
      </c>
      <c r="Q28" s="123">
        <f t="shared" si="5"/>
        <v>0</v>
      </c>
      <c r="R28" s="123">
        <f t="shared" si="6"/>
        <v>0</v>
      </c>
      <c r="S28" s="272">
        <f t="shared" si="7"/>
        <v>332.1</v>
      </c>
    </row>
    <row r="29" s="250" customFormat="1" ht="15.75" spans="1:19">
      <c r="A29" s="91">
        <v>23</v>
      </c>
      <c r="B29" s="238" t="s">
        <v>86</v>
      </c>
      <c r="C29" s="152" t="s">
        <v>73</v>
      </c>
      <c r="D29" s="91">
        <f>'LOTE I_II-Mat.de construção'!D29*20%</f>
        <v>6</v>
      </c>
      <c r="E29" s="91">
        <f>'LOTE I_II-Mat.de construção'!E29*20%</f>
        <v>0</v>
      </c>
      <c r="F29" s="91">
        <f>'LOTE I_II-Mat.de construção'!F29*20%</f>
        <v>0</v>
      </c>
      <c r="G29" s="91">
        <f>'LOTE I_II-Mat.de construção'!G29*20%</f>
        <v>0</v>
      </c>
      <c r="H29" s="91">
        <f>'LOTE I_II-Mat.de construção'!H29*20%</f>
        <v>0</v>
      </c>
      <c r="I29" s="91">
        <f t="shared" si="0"/>
        <v>6</v>
      </c>
      <c r="J29" s="123">
        <v>22.39</v>
      </c>
      <c r="K29" s="124">
        <f>TRUNC(J29+J29*$K$4,2)</f>
        <v>27.54</v>
      </c>
      <c r="L29" s="269">
        <f t="shared" si="1"/>
        <v>165.24</v>
      </c>
      <c r="M29" s="271"/>
      <c r="N29" s="123">
        <f t="shared" si="2"/>
        <v>165.24</v>
      </c>
      <c r="O29" s="123">
        <f t="shared" si="3"/>
        <v>0</v>
      </c>
      <c r="P29" s="123">
        <f t="shared" si="4"/>
        <v>0</v>
      </c>
      <c r="Q29" s="123">
        <f t="shared" si="5"/>
        <v>0</v>
      </c>
      <c r="R29" s="123">
        <f t="shared" si="6"/>
        <v>0</v>
      </c>
      <c r="S29" s="272">
        <f t="shared" si="7"/>
        <v>165.24</v>
      </c>
    </row>
    <row r="30" s="250" customFormat="1" ht="31.5" spans="1:19">
      <c r="A30" s="91">
        <v>24</v>
      </c>
      <c r="B30" s="238" t="s">
        <v>87</v>
      </c>
      <c r="C30" s="152" t="s">
        <v>73</v>
      </c>
      <c r="D30" s="91">
        <f>'LOTE I_II-Mat.de construção'!D30*20%</f>
        <v>6</v>
      </c>
      <c r="E30" s="91">
        <f>'LOTE I_II-Mat.de construção'!E30*20%</f>
        <v>0</v>
      </c>
      <c r="F30" s="91">
        <f>'LOTE I_II-Mat.de construção'!F30*20%</f>
        <v>0</v>
      </c>
      <c r="G30" s="91">
        <f>'LOTE I_II-Mat.de construção'!G30*20%</f>
        <v>0</v>
      </c>
      <c r="H30" s="91">
        <f>'LOTE I_II-Mat.de construção'!H30*20%</f>
        <v>0</v>
      </c>
      <c r="I30" s="91">
        <f t="shared" si="0"/>
        <v>6</v>
      </c>
      <c r="J30" s="123">
        <v>27.1</v>
      </c>
      <c r="K30" s="124">
        <f>TRUNC(J30+J30*$K$4,2)</f>
        <v>33.33</v>
      </c>
      <c r="L30" s="269">
        <f t="shared" si="1"/>
        <v>199.98</v>
      </c>
      <c r="M30" s="271"/>
      <c r="N30" s="123">
        <f t="shared" si="2"/>
        <v>199.98</v>
      </c>
      <c r="O30" s="123">
        <f t="shared" si="3"/>
        <v>0</v>
      </c>
      <c r="P30" s="123">
        <f t="shared" si="4"/>
        <v>0</v>
      </c>
      <c r="Q30" s="123">
        <f t="shared" si="5"/>
        <v>0</v>
      </c>
      <c r="R30" s="123">
        <f t="shared" si="6"/>
        <v>0</v>
      </c>
      <c r="S30" s="272">
        <f t="shared" si="7"/>
        <v>199.98</v>
      </c>
    </row>
    <row r="31" s="230" customFormat="1" ht="15.75" spans="1:19">
      <c r="A31" s="91">
        <v>25</v>
      </c>
      <c r="B31" s="238" t="s">
        <v>88</v>
      </c>
      <c r="C31" s="152" t="s">
        <v>89</v>
      </c>
      <c r="D31" s="91">
        <f>'LOTE I_II-Mat.de construção'!D31*20%</f>
        <v>40</v>
      </c>
      <c r="E31" s="91">
        <f>'LOTE I_II-Mat.de construção'!E31*20%</f>
        <v>40</v>
      </c>
      <c r="F31" s="91">
        <f>'LOTE I_II-Mat.de construção'!F31*20%</f>
        <v>0</v>
      </c>
      <c r="G31" s="91">
        <f>'LOTE I_II-Mat.de construção'!G31*20%</f>
        <v>20</v>
      </c>
      <c r="H31" s="91">
        <f>'LOTE I_II-Mat.de construção'!H31*20%</f>
        <v>0</v>
      </c>
      <c r="I31" s="91">
        <f t="shared" si="0"/>
        <v>100</v>
      </c>
      <c r="J31" s="123">
        <v>33.9</v>
      </c>
      <c r="K31" s="124">
        <f>TRUNC(J31+J31*$K$4,2)</f>
        <v>41.7</v>
      </c>
      <c r="L31" s="269">
        <f t="shared" si="1"/>
        <v>4170</v>
      </c>
      <c r="M31" s="271"/>
      <c r="N31" s="123">
        <f t="shared" si="2"/>
        <v>1668</v>
      </c>
      <c r="O31" s="123">
        <f t="shared" si="3"/>
        <v>1668</v>
      </c>
      <c r="P31" s="123">
        <f t="shared" si="4"/>
        <v>0</v>
      </c>
      <c r="Q31" s="123">
        <f t="shared" si="5"/>
        <v>834</v>
      </c>
      <c r="R31" s="123">
        <f t="shared" si="6"/>
        <v>0</v>
      </c>
      <c r="S31" s="272">
        <f t="shared" si="7"/>
        <v>4170</v>
      </c>
    </row>
    <row r="32" s="230" customFormat="1" ht="15.75" spans="1:19">
      <c r="A32" s="91">
        <v>26</v>
      </c>
      <c r="B32" s="238" t="s">
        <v>90</v>
      </c>
      <c r="C32" s="152" t="s">
        <v>89</v>
      </c>
      <c r="D32" s="91">
        <f>'LOTE I_II-Mat.de construção'!D32*20%</f>
        <v>60</v>
      </c>
      <c r="E32" s="91">
        <f>'LOTE I_II-Mat.de construção'!E32*20%</f>
        <v>60</v>
      </c>
      <c r="F32" s="91">
        <f>'LOTE I_II-Mat.de construção'!F32*20%</f>
        <v>0</v>
      </c>
      <c r="G32" s="91">
        <f>'LOTE I_II-Mat.de construção'!G32*20%</f>
        <v>30</v>
      </c>
      <c r="H32" s="91">
        <f>'LOTE I_II-Mat.de construção'!H32*20%</f>
        <v>0</v>
      </c>
      <c r="I32" s="91">
        <f t="shared" si="0"/>
        <v>150</v>
      </c>
      <c r="J32" s="123">
        <v>14.9</v>
      </c>
      <c r="K32" s="124">
        <f>TRUNC(J32+J32*$K$4,2)</f>
        <v>18.32</v>
      </c>
      <c r="L32" s="269">
        <f t="shared" si="1"/>
        <v>2748</v>
      </c>
      <c r="M32" s="271"/>
      <c r="N32" s="123">
        <f t="shared" si="2"/>
        <v>1099.2</v>
      </c>
      <c r="O32" s="123">
        <f t="shared" si="3"/>
        <v>1099.2</v>
      </c>
      <c r="P32" s="123">
        <f t="shared" si="4"/>
        <v>0</v>
      </c>
      <c r="Q32" s="123">
        <f t="shared" si="5"/>
        <v>549.6</v>
      </c>
      <c r="R32" s="123">
        <f t="shared" si="6"/>
        <v>0</v>
      </c>
      <c r="S32" s="272">
        <f t="shared" si="7"/>
        <v>2748</v>
      </c>
    </row>
    <row r="33" s="230" customFormat="1" ht="15.75" spans="1:19">
      <c r="A33" s="152">
        <v>27</v>
      </c>
      <c r="B33" s="238" t="s">
        <v>91</v>
      </c>
      <c r="C33" s="152" t="s">
        <v>89</v>
      </c>
      <c r="D33" s="91">
        <f>'LOTE I_II-Mat.de construção'!D33*20%</f>
        <v>30</v>
      </c>
      <c r="E33" s="91">
        <f>'LOTE I_II-Mat.de construção'!E33*20%</f>
        <v>30</v>
      </c>
      <c r="F33" s="91">
        <f>'LOTE I_II-Mat.de construção'!F33*20%</f>
        <v>0</v>
      </c>
      <c r="G33" s="91">
        <f>'LOTE I_II-Mat.de construção'!G33*20%</f>
        <v>20</v>
      </c>
      <c r="H33" s="91">
        <f>'LOTE I_II-Mat.de construção'!H33*20%</f>
        <v>0</v>
      </c>
      <c r="I33" s="152">
        <f t="shared" si="0"/>
        <v>80</v>
      </c>
      <c r="J33" s="123">
        <v>28</v>
      </c>
      <c r="K33" s="124">
        <f>TRUNC(J33+J33*$K$4,2)</f>
        <v>34.44</v>
      </c>
      <c r="L33" s="269">
        <f t="shared" si="1"/>
        <v>2755.2</v>
      </c>
      <c r="M33" s="271"/>
      <c r="N33" s="123">
        <f t="shared" si="2"/>
        <v>1033.2</v>
      </c>
      <c r="O33" s="123">
        <f t="shared" si="3"/>
        <v>1033.2</v>
      </c>
      <c r="P33" s="123">
        <f t="shared" si="4"/>
        <v>0</v>
      </c>
      <c r="Q33" s="123">
        <f t="shared" si="5"/>
        <v>688.8</v>
      </c>
      <c r="R33" s="123">
        <f t="shared" si="6"/>
        <v>0</v>
      </c>
      <c r="S33" s="272">
        <f t="shared" si="7"/>
        <v>2755.2</v>
      </c>
    </row>
    <row r="34" s="230" customFormat="1" ht="31.5" spans="1:19">
      <c r="A34" s="152">
        <v>28</v>
      </c>
      <c r="B34" s="238" t="s">
        <v>92</v>
      </c>
      <c r="C34" s="152" t="s">
        <v>89</v>
      </c>
      <c r="D34" s="91">
        <f>'LOTE I_II-Mat.de construção'!D34*20%</f>
        <v>100</v>
      </c>
      <c r="E34" s="91">
        <f>'LOTE I_II-Mat.de construção'!E34*20%</f>
        <v>30</v>
      </c>
      <c r="F34" s="91">
        <f>'LOTE I_II-Mat.de construção'!F34*20%</f>
        <v>0</v>
      </c>
      <c r="G34" s="91">
        <f>'LOTE I_II-Mat.de construção'!G34*20%</f>
        <v>20</v>
      </c>
      <c r="H34" s="91">
        <f>'LOTE I_II-Mat.de construção'!H34*20%</f>
        <v>0</v>
      </c>
      <c r="I34" s="152">
        <f t="shared" si="0"/>
        <v>150</v>
      </c>
      <c r="J34" s="123">
        <v>22.11</v>
      </c>
      <c r="K34" s="124">
        <f>TRUNC(J34+J34*$K$4,2)</f>
        <v>27.19</v>
      </c>
      <c r="L34" s="269">
        <f t="shared" si="1"/>
        <v>4078.5</v>
      </c>
      <c r="M34" s="271"/>
      <c r="N34" s="123">
        <f t="shared" si="2"/>
        <v>2719</v>
      </c>
      <c r="O34" s="123">
        <f t="shared" si="3"/>
        <v>815.7</v>
      </c>
      <c r="P34" s="123">
        <f t="shared" si="4"/>
        <v>0</v>
      </c>
      <c r="Q34" s="123">
        <f t="shared" si="5"/>
        <v>543.8</v>
      </c>
      <c r="R34" s="123">
        <f t="shared" si="6"/>
        <v>0</v>
      </c>
      <c r="S34" s="272">
        <f t="shared" si="7"/>
        <v>4078.5</v>
      </c>
    </row>
    <row r="35" s="230" customFormat="1" ht="15.75" spans="1:19">
      <c r="A35" s="152">
        <v>29</v>
      </c>
      <c r="B35" s="238" t="s">
        <v>93</v>
      </c>
      <c r="C35" s="152" t="s">
        <v>50</v>
      </c>
      <c r="D35" s="91">
        <f>'LOTE I_II-Mat.de construção'!D35*20%</f>
        <v>6</v>
      </c>
      <c r="E35" s="91">
        <f>'LOTE I_II-Mat.de construção'!E35*20%</f>
        <v>0</v>
      </c>
      <c r="F35" s="91">
        <f>'LOTE I_II-Mat.de construção'!F35*20%</f>
        <v>0</v>
      </c>
      <c r="G35" s="91">
        <f>'LOTE I_II-Mat.de construção'!G35*20%</f>
        <v>0</v>
      </c>
      <c r="H35" s="91">
        <f>'LOTE I_II-Mat.de construção'!H35*20%</f>
        <v>0</v>
      </c>
      <c r="I35" s="152">
        <f t="shared" si="0"/>
        <v>6</v>
      </c>
      <c r="J35" s="123">
        <v>220</v>
      </c>
      <c r="K35" s="124">
        <f>TRUNC(J35+J35*$K$4,2)</f>
        <v>270.64</v>
      </c>
      <c r="L35" s="269">
        <f t="shared" si="1"/>
        <v>1623.84</v>
      </c>
      <c r="M35" s="271"/>
      <c r="N35" s="123">
        <f t="shared" si="2"/>
        <v>1623.84</v>
      </c>
      <c r="O35" s="123">
        <f t="shared" si="3"/>
        <v>0</v>
      </c>
      <c r="P35" s="123">
        <f t="shared" si="4"/>
        <v>0</v>
      </c>
      <c r="Q35" s="123">
        <f t="shared" si="5"/>
        <v>0</v>
      </c>
      <c r="R35" s="123">
        <f t="shared" si="6"/>
        <v>0</v>
      </c>
      <c r="S35" s="272">
        <f t="shared" si="7"/>
        <v>1623.84</v>
      </c>
    </row>
    <row r="36" s="230" customFormat="1" ht="47.25" spans="1:19">
      <c r="A36" s="91">
        <v>30</v>
      </c>
      <c r="B36" s="238" t="s">
        <v>94</v>
      </c>
      <c r="C36" s="91" t="s">
        <v>61</v>
      </c>
      <c r="D36" s="91">
        <f>'LOTE I_II-Mat.de construção'!D36*20%</f>
        <v>200</v>
      </c>
      <c r="E36" s="91">
        <f>'LOTE I_II-Mat.de construção'!E36*20%</f>
        <v>40</v>
      </c>
      <c r="F36" s="91">
        <f>'LOTE I_II-Mat.de construção'!F36*20%</f>
        <v>400</v>
      </c>
      <c r="G36" s="91">
        <f>'LOTE I_II-Mat.de construção'!G36*20%</f>
        <v>30</v>
      </c>
      <c r="H36" s="91">
        <f>'LOTE I_II-Mat.de construção'!H36*20%</f>
        <v>0</v>
      </c>
      <c r="I36" s="91">
        <f t="shared" si="0"/>
        <v>670</v>
      </c>
      <c r="J36" s="123">
        <v>29.53</v>
      </c>
      <c r="K36" s="124">
        <f>TRUNC(J36+J36*$K$4,2)</f>
        <v>36.32</v>
      </c>
      <c r="L36" s="269">
        <f t="shared" si="1"/>
        <v>24334.4</v>
      </c>
      <c r="M36" s="271"/>
      <c r="N36" s="123">
        <f t="shared" si="2"/>
        <v>7264</v>
      </c>
      <c r="O36" s="123">
        <f t="shared" si="3"/>
        <v>1452.8</v>
      </c>
      <c r="P36" s="123">
        <f t="shared" si="4"/>
        <v>14528</v>
      </c>
      <c r="Q36" s="123">
        <f t="shared" si="5"/>
        <v>1089.6</v>
      </c>
      <c r="R36" s="123">
        <f t="shared" si="6"/>
        <v>0</v>
      </c>
      <c r="S36" s="272">
        <f t="shared" si="7"/>
        <v>24334.4</v>
      </c>
    </row>
    <row r="37" s="230" customFormat="1" ht="42.75" customHeight="1" spans="1:19">
      <c r="A37" s="91">
        <v>31</v>
      </c>
      <c r="B37" s="238" t="s">
        <v>95</v>
      </c>
      <c r="C37" s="152" t="s">
        <v>61</v>
      </c>
      <c r="D37" s="91">
        <f>'LOTE I_II-Mat.de construção'!D37*20%</f>
        <v>100</v>
      </c>
      <c r="E37" s="91">
        <f>'LOTE I_II-Mat.de construção'!E37*20%</f>
        <v>30</v>
      </c>
      <c r="F37" s="91">
        <f>'LOTE I_II-Mat.de construção'!F37*20%</f>
        <v>0</v>
      </c>
      <c r="G37" s="91">
        <f>'LOTE I_II-Mat.de construção'!G37*20%</f>
        <v>20</v>
      </c>
      <c r="H37" s="91">
        <f>'LOTE I_II-Mat.de construção'!H37*20%</f>
        <v>0</v>
      </c>
      <c r="I37" s="91">
        <f t="shared" si="0"/>
        <v>150</v>
      </c>
      <c r="J37" s="123">
        <v>27</v>
      </c>
      <c r="K37" s="124">
        <f>TRUNC(J37+J37*$K$4,2)</f>
        <v>33.21</v>
      </c>
      <c r="L37" s="269">
        <f t="shared" si="1"/>
        <v>4981.5</v>
      </c>
      <c r="M37" s="271"/>
      <c r="N37" s="123">
        <f t="shared" si="2"/>
        <v>3321</v>
      </c>
      <c r="O37" s="123">
        <f t="shared" si="3"/>
        <v>996.3</v>
      </c>
      <c r="P37" s="123">
        <f t="shared" si="4"/>
        <v>0</v>
      </c>
      <c r="Q37" s="123">
        <f t="shared" si="5"/>
        <v>664.2</v>
      </c>
      <c r="R37" s="123">
        <f t="shared" si="6"/>
        <v>0</v>
      </c>
      <c r="S37" s="272">
        <f t="shared" si="7"/>
        <v>4981.5</v>
      </c>
    </row>
    <row r="38" s="230" customFormat="1" ht="31.5" spans="1:19">
      <c r="A38" s="91">
        <v>32</v>
      </c>
      <c r="B38" s="238" t="s">
        <v>96</v>
      </c>
      <c r="C38" s="91" t="s">
        <v>50</v>
      </c>
      <c r="D38" s="91">
        <f>'LOTE I_II-Mat.de construção'!D38*20%</f>
        <v>20</v>
      </c>
      <c r="E38" s="91">
        <f>'LOTE I_II-Mat.de construção'!E38*20%</f>
        <v>0</v>
      </c>
      <c r="F38" s="91">
        <f>'LOTE I_II-Mat.de construção'!F38*20%</f>
        <v>0</v>
      </c>
      <c r="G38" s="91">
        <f>'LOTE I_II-Mat.de construção'!G38*20%</f>
        <v>0</v>
      </c>
      <c r="H38" s="91">
        <f>'LOTE I_II-Mat.de construção'!H38*20%</f>
        <v>0</v>
      </c>
      <c r="I38" s="91">
        <f t="shared" si="0"/>
        <v>20</v>
      </c>
      <c r="J38" s="123">
        <v>12.58</v>
      </c>
      <c r="K38" s="124">
        <f>TRUNC(J38+J38*$K$4,2)</f>
        <v>15.47</v>
      </c>
      <c r="L38" s="269">
        <f t="shared" si="1"/>
        <v>309.4</v>
      </c>
      <c r="M38" s="271"/>
      <c r="N38" s="123">
        <f t="shared" si="2"/>
        <v>309.4</v>
      </c>
      <c r="O38" s="123">
        <f t="shared" si="3"/>
        <v>0</v>
      </c>
      <c r="P38" s="123">
        <f t="shared" si="4"/>
        <v>0</v>
      </c>
      <c r="Q38" s="123">
        <f t="shared" si="5"/>
        <v>0</v>
      </c>
      <c r="R38" s="123">
        <f t="shared" si="6"/>
        <v>0</v>
      </c>
      <c r="S38" s="272">
        <f t="shared" si="7"/>
        <v>309.4</v>
      </c>
    </row>
    <row r="39" s="230" customFormat="1" ht="31.5" spans="1:19">
      <c r="A39" s="91">
        <v>33</v>
      </c>
      <c r="B39" s="238" t="s">
        <v>97</v>
      </c>
      <c r="C39" s="91" t="s">
        <v>50</v>
      </c>
      <c r="D39" s="91">
        <f>'LOTE I_II-Mat.de construção'!D39*20%</f>
        <v>50</v>
      </c>
      <c r="E39" s="91">
        <f>'LOTE I_II-Mat.de construção'!E39*20%</f>
        <v>0</v>
      </c>
      <c r="F39" s="91">
        <f>'LOTE I_II-Mat.de construção'!F39*20%</f>
        <v>0</v>
      </c>
      <c r="G39" s="91">
        <f>'LOTE I_II-Mat.de construção'!G39*20%</f>
        <v>0</v>
      </c>
      <c r="H39" s="91">
        <f>'LOTE I_II-Mat.de construção'!H39*20%</f>
        <v>0</v>
      </c>
      <c r="I39" s="91">
        <f t="shared" si="0"/>
        <v>50</v>
      </c>
      <c r="J39" s="123">
        <v>49</v>
      </c>
      <c r="K39" s="124">
        <f>TRUNC(J39+J39*$K$4,2)</f>
        <v>60.27</v>
      </c>
      <c r="L39" s="269">
        <f t="shared" si="1"/>
        <v>3013.5</v>
      </c>
      <c r="M39" s="271"/>
      <c r="N39" s="123">
        <f t="shared" si="2"/>
        <v>3013.5</v>
      </c>
      <c r="O39" s="123">
        <f t="shared" si="3"/>
        <v>0</v>
      </c>
      <c r="P39" s="123">
        <f t="shared" si="4"/>
        <v>0</v>
      </c>
      <c r="Q39" s="123">
        <f t="shared" si="5"/>
        <v>0</v>
      </c>
      <c r="R39" s="123">
        <f t="shared" si="6"/>
        <v>0</v>
      </c>
      <c r="S39" s="272">
        <f t="shared" si="7"/>
        <v>3013.5</v>
      </c>
    </row>
    <row r="40" s="230" customFormat="1" ht="27" customHeight="1" spans="1:19">
      <c r="A40" s="91">
        <v>34</v>
      </c>
      <c r="B40" s="238" t="s">
        <v>98</v>
      </c>
      <c r="C40" s="91" t="s">
        <v>61</v>
      </c>
      <c r="D40" s="91">
        <f>'LOTE I_II-Mat.de construção'!D40*20%</f>
        <v>20</v>
      </c>
      <c r="E40" s="91">
        <f>'LOTE I_II-Mat.de construção'!E40*20%</f>
        <v>0</v>
      </c>
      <c r="F40" s="91">
        <f>'LOTE I_II-Mat.de construção'!F40*20%</f>
        <v>0</v>
      </c>
      <c r="G40" s="91">
        <f>'LOTE I_II-Mat.de construção'!G40*20%</f>
        <v>0</v>
      </c>
      <c r="H40" s="91">
        <f>'LOTE I_II-Mat.de construção'!H40*20%</f>
        <v>0</v>
      </c>
      <c r="I40" s="91">
        <f t="shared" si="0"/>
        <v>20</v>
      </c>
      <c r="J40" s="123">
        <v>4.42</v>
      </c>
      <c r="K40" s="124">
        <f>TRUNC(J40+J40*$K$4,2)</f>
        <v>5.43</v>
      </c>
      <c r="L40" s="269">
        <f t="shared" si="1"/>
        <v>108.6</v>
      </c>
      <c r="M40" s="271"/>
      <c r="N40" s="123">
        <f t="shared" si="2"/>
        <v>108.6</v>
      </c>
      <c r="O40" s="123">
        <f t="shared" si="3"/>
        <v>0</v>
      </c>
      <c r="P40" s="123">
        <f t="shared" si="4"/>
        <v>0</v>
      </c>
      <c r="Q40" s="123">
        <f t="shared" si="5"/>
        <v>0</v>
      </c>
      <c r="R40" s="123">
        <f t="shared" si="6"/>
        <v>0</v>
      </c>
      <c r="S40" s="272">
        <f t="shared" si="7"/>
        <v>108.6</v>
      </c>
    </row>
    <row r="41" s="230" customFormat="1" ht="27" customHeight="1" spans="1:19">
      <c r="A41" s="152">
        <v>35</v>
      </c>
      <c r="B41" s="238" t="s">
        <v>99</v>
      </c>
      <c r="C41" s="152" t="s">
        <v>61</v>
      </c>
      <c r="D41" s="91">
        <f>'LOTE I_II-Mat.de construção'!D41*20%</f>
        <v>20</v>
      </c>
      <c r="E41" s="91">
        <f>'LOTE I_II-Mat.de construção'!E41*20%</f>
        <v>0</v>
      </c>
      <c r="F41" s="91">
        <f>'LOTE I_II-Mat.de construção'!F41*20%</f>
        <v>0</v>
      </c>
      <c r="G41" s="91">
        <f>'LOTE I_II-Mat.de construção'!G41*20%</f>
        <v>0</v>
      </c>
      <c r="H41" s="91">
        <f>'LOTE I_II-Mat.de construção'!H41*20%</f>
        <v>0</v>
      </c>
      <c r="I41" s="152">
        <f t="shared" si="0"/>
        <v>20</v>
      </c>
      <c r="J41" s="123">
        <v>11.14</v>
      </c>
      <c r="K41" s="124">
        <f>TRUNC(J41+J41*$K$4,2)</f>
        <v>13.7</v>
      </c>
      <c r="L41" s="269">
        <f t="shared" si="1"/>
        <v>274</v>
      </c>
      <c r="M41" s="271"/>
      <c r="N41" s="123">
        <f t="shared" si="2"/>
        <v>274</v>
      </c>
      <c r="O41" s="123">
        <f t="shared" si="3"/>
        <v>0</v>
      </c>
      <c r="P41" s="123">
        <f t="shared" si="4"/>
        <v>0</v>
      </c>
      <c r="Q41" s="123">
        <f t="shared" si="5"/>
        <v>0</v>
      </c>
      <c r="R41" s="123">
        <f t="shared" si="6"/>
        <v>0</v>
      </c>
      <c r="S41" s="272">
        <f t="shared" si="7"/>
        <v>274</v>
      </c>
    </row>
    <row r="42" s="230" customFormat="1" ht="31.5" spans="1:19">
      <c r="A42" s="152">
        <v>36</v>
      </c>
      <c r="B42" s="238" t="s">
        <v>100</v>
      </c>
      <c r="C42" s="152" t="s">
        <v>89</v>
      </c>
      <c r="D42" s="91">
        <f>'LOTE I_II-Mat.de construção'!D42*20%</f>
        <v>200</v>
      </c>
      <c r="E42" s="91">
        <f>'LOTE I_II-Mat.de construção'!E42*20%</f>
        <v>60</v>
      </c>
      <c r="F42" s="91">
        <f>'LOTE I_II-Mat.de construção'!F42*20%</f>
        <v>0</v>
      </c>
      <c r="G42" s="91">
        <f>'LOTE I_II-Mat.de construção'!G42*20%</f>
        <v>30</v>
      </c>
      <c r="H42" s="91">
        <f>'LOTE I_II-Mat.de construção'!H42*20%</f>
        <v>0</v>
      </c>
      <c r="I42" s="152">
        <f t="shared" si="0"/>
        <v>290</v>
      </c>
      <c r="J42" s="123">
        <v>21</v>
      </c>
      <c r="K42" s="124">
        <f>TRUNC(J42+J42*$K$4,2)</f>
        <v>25.83</v>
      </c>
      <c r="L42" s="269">
        <f t="shared" si="1"/>
        <v>7490.7</v>
      </c>
      <c r="M42" s="271"/>
      <c r="N42" s="123">
        <f t="shared" si="2"/>
        <v>5166</v>
      </c>
      <c r="O42" s="123">
        <f t="shared" si="3"/>
        <v>1549.8</v>
      </c>
      <c r="P42" s="123">
        <f t="shared" si="4"/>
        <v>0</v>
      </c>
      <c r="Q42" s="123">
        <f t="shared" si="5"/>
        <v>774.9</v>
      </c>
      <c r="R42" s="123">
        <f t="shared" si="6"/>
        <v>0</v>
      </c>
      <c r="S42" s="272">
        <f t="shared" si="7"/>
        <v>7490.7</v>
      </c>
    </row>
    <row r="43" s="230" customFormat="1" ht="15.75" spans="1:19">
      <c r="A43" s="91">
        <v>37</v>
      </c>
      <c r="B43" s="238" t="s">
        <v>101</v>
      </c>
      <c r="C43" s="91" t="s">
        <v>89</v>
      </c>
      <c r="D43" s="91">
        <f>'LOTE I_II-Mat.de construção'!D43*20%</f>
        <v>200</v>
      </c>
      <c r="E43" s="91">
        <f>'LOTE I_II-Mat.de construção'!E43*20%</f>
        <v>60</v>
      </c>
      <c r="F43" s="91">
        <f>'LOTE I_II-Mat.de construção'!F43*20%</f>
        <v>0</v>
      </c>
      <c r="G43" s="91">
        <f>'LOTE I_II-Mat.de construção'!G43*20%</f>
        <v>40</v>
      </c>
      <c r="H43" s="91">
        <f>'LOTE I_II-Mat.de construção'!H43*20%</f>
        <v>0</v>
      </c>
      <c r="I43" s="91">
        <f t="shared" si="0"/>
        <v>300</v>
      </c>
      <c r="J43" s="123">
        <v>19.17</v>
      </c>
      <c r="K43" s="124">
        <f>TRUNC(J43+J43*$K$4,2)</f>
        <v>23.58</v>
      </c>
      <c r="L43" s="269">
        <f t="shared" si="1"/>
        <v>7074</v>
      </c>
      <c r="M43" s="271"/>
      <c r="N43" s="123">
        <f t="shared" si="2"/>
        <v>4716</v>
      </c>
      <c r="O43" s="123">
        <f t="shared" si="3"/>
        <v>1414.8</v>
      </c>
      <c r="P43" s="123">
        <f t="shared" si="4"/>
        <v>0</v>
      </c>
      <c r="Q43" s="123">
        <f t="shared" si="5"/>
        <v>943.2</v>
      </c>
      <c r="R43" s="123">
        <f t="shared" si="6"/>
        <v>0</v>
      </c>
      <c r="S43" s="272">
        <f t="shared" si="7"/>
        <v>7074</v>
      </c>
    </row>
    <row r="44" s="230" customFormat="1" ht="31.5" spans="1:19">
      <c r="A44" s="91">
        <v>38</v>
      </c>
      <c r="B44" s="238" t="s">
        <v>102</v>
      </c>
      <c r="C44" s="261" t="s">
        <v>61</v>
      </c>
      <c r="D44" s="91">
        <f>'LOTE I_II-Mat.de construção'!D44*20%</f>
        <v>100</v>
      </c>
      <c r="E44" s="91">
        <f>'LOTE I_II-Mat.de construção'!E44*20%</f>
        <v>40</v>
      </c>
      <c r="F44" s="91">
        <f>'LOTE I_II-Mat.de construção'!F44*20%</f>
        <v>0</v>
      </c>
      <c r="G44" s="91">
        <f>'LOTE I_II-Mat.de construção'!G44*20%</f>
        <v>20</v>
      </c>
      <c r="H44" s="91">
        <f>'LOTE I_II-Mat.de construção'!H44*20%</f>
        <v>70</v>
      </c>
      <c r="I44" s="91">
        <f t="shared" si="0"/>
        <v>230</v>
      </c>
      <c r="J44" s="123">
        <v>24.11</v>
      </c>
      <c r="K44" s="124">
        <f>TRUNC(J44+J44*$K$4,2)</f>
        <v>29.66</v>
      </c>
      <c r="L44" s="269">
        <f t="shared" si="1"/>
        <v>6821.8</v>
      </c>
      <c r="M44" s="271"/>
      <c r="N44" s="123">
        <f t="shared" si="2"/>
        <v>2966</v>
      </c>
      <c r="O44" s="123">
        <f t="shared" si="3"/>
        <v>1186.4</v>
      </c>
      <c r="P44" s="123">
        <f t="shared" si="4"/>
        <v>0</v>
      </c>
      <c r="Q44" s="123">
        <f t="shared" si="5"/>
        <v>593.2</v>
      </c>
      <c r="R44" s="123">
        <f t="shared" si="6"/>
        <v>2076.2</v>
      </c>
      <c r="S44" s="272">
        <f t="shared" si="7"/>
        <v>6821.8</v>
      </c>
    </row>
    <row r="45" s="230" customFormat="1" ht="31.5" spans="1:19">
      <c r="A45" s="152">
        <v>39</v>
      </c>
      <c r="B45" s="238" t="s">
        <v>103</v>
      </c>
      <c r="C45" s="152" t="s">
        <v>50</v>
      </c>
      <c r="D45" s="91">
        <f>'LOTE I_II-Mat.de construção'!D45*20%</f>
        <v>16</v>
      </c>
      <c r="E45" s="91">
        <f>'LOTE I_II-Mat.de construção'!E45*20%</f>
        <v>8</v>
      </c>
      <c r="F45" s="91">
        <f>'LOTE I_II-Mat.de construção'!F45*20%</f>
        <v>0</v>
      </c>
      <c r="G45" s="91">
        <f>'LOTE I_II-Mat.de construção'!G45*20%</f>
        <v>4</v>
      </c>
      <c r="H45" s="91">
        <f>'LOTE I_II-Mat.de construção'!H45*20%</f>
        <v>0</v>
      </c>
      <c r="I45" s="152">
        <f t="shared" si="0"/>
        <v>28</v>
      </c>
      <c r="J45" s="123">
        <v>81.25</v>
      </c>
      <c r="K45" s="124">
        <f>TRUNC(J45+J45*$K$4,2)</f>
        <v>99.95</v>
      </c>
      <c r="L45" s="269">
        <f t="shared" si="1"/>
        <v>2798.6</v>
      </c>
      <c r="M45" s="271"/>
      <c r="N45" s="123">
        <f t="shared" si="2"/>
        <v>1599.2</v>
      </c>
      <c r="O45" s="123">
        <f t="shared" si="3"/>
        <v>799.6</v>
      </c>
      <c r="P45" s="123">
        <f t="shared" si="4"/>
        <v>0</v>
      </c>
      <c r="Q45" s="123">
        <f t="shared" si="5"/>
        <v>399.8</v>
      </c>
      <c r="R45" s="123">
        <f t="shared" si="6"/>
        <v>0</v>
      </c>
      <c r="S45" s="272">
        <f t="shared" si="7"/>
        <v>2798.6</v>
      </c>
    </row>
    <row r="46" s="230" customFormat="1" ht="47.25" spans="1:19">
      <c r="A46" s="91">
        <v>40</v>
      </c>
      <c r="B46" s="258" t="s">
        <v>104</v>
      </c>
      <c r="C46" s="91" t="s">
        <v>89</v>
      </c>
      <c r="D46" s="91">
        <f>'LOTE I_II-Mat.de construção'!D46*20%</f>
        <v>74</v>
      </c>
      <c r="E46" s="91">
        <f>'LOTE I_II-Mat.de construção'!E46*20%</f>
        <v>0</v>
      </c>
      <c r="F46" s="91">
        <f>'LOTE I_II-Mat.de construção'!F46*20%</f>
        <v>0</v>
      </c>
      <c r="G46" s="91">
        <f>'LOTE I_II-Mat.de construção'!G46*20%</f>
        <v>0</v>
      </c>
      <c r="H46" s="91">
        <f>'LOTE I_II-Mat.de construção'!H46*20%</f>
        <v>0</v>
      </c>
      <c r="I46" s="91">
        <f t="shared" si="0"/>
        <v>74</v>
      </c>
      <c r="J46" s="123">
        <v>88</v>
      </c>
      <c r="K46" s="124">
        <f>TRUNC(J46+J46*$K$4,2)</f>
        <v>108.25</v>
      </c>
      <c r="L46" s="269">
        <f t="shared" si="1"/>
        <v>8010.5</v>
      </c>
      <c r="M46" s="271"/>
      <c r="N46" s="123">
        <f t="shared" si="2"/>
        <v>8010.5</v>
      </c>
      <c r="O46" s="123">
        <f t="shared" si="3"/>
        <v>0</v>
      </c>
      <c r="P46" s="123">
        <f t="shared" si="4"/>
        <v>0</v>
      </c>
      <c r="Q46" s="123">
        <f t="shared" si="5"/>
        <v>0</v>
      </c>
      <c r="R46" s="123">
        <f t="shared" si="6"/>
        <v>0</v>
      </c>
      <c r="S46" s="272">
        <f t="shared" si="7"/>
        <v>8010.5</v>
      </c>
    </row>
    <row r="47" s="230" customFormat="1" ht="15.75" spans="1:19">
      <c r="A47" s="152">
        <v>41</v>
      </c>
      <c r="B47" s="238" t="s">
        <v>105</v>
      </c>
      <c r="C47" s="152" t="s">
        <v>89</v>
      </c>
      <c r="D47" s="91">
        <f>'LOTE I_II-Mat.de construção'!D47*20%</f>
        <v>6</v>
      </c>
      <c r="E47" s="91">
        <f>'LOTE I_II-Mat.de construção'!E47*20%</f>
        <v>0</v>
      </c>
      <c r="F47" s="91">
        <f>'LOTE I_II-Mat.de construção'!F47*20%</f>
        <v>0</v>
      </c>
      <c r="G47" s="91">
        <f>'LOTE I_II-Mat.de construção'!G47*20%</f>
        <v>0</v>
      </c>
      <c r="H47" s="91">
        <f>'LOTE I_II-Mat.de construção'!H47*20%</f>
        <v>0</v>
      </c>
      <c r="I47" s="152">
        <f t="shared" si="0"/>
        <v>6</v>
      </c>
      <c r="J47" s="123">
        <v>355.8</v>
      </c>
      <c r="K47" s="124">
        <f>TRUNC(J47+J47*$K$4,2)</f>
        <v>437.7</v>
      </c>
      <c r="L47" s="269">
        <f t="shared" si="1"/>
        <v>2626.2</v>
      </c>
      <c r="M47" s="271"/>
      <c r="N47" s="123">
        <f t="shared" si="2"/>
        <v>2626.2</v>
      </c>
      <c r="O47" s="123">
        <f t="shared" si="3"/>
        <v>0</v>
      </c>
      <c r="P47" s="123">
        <f t="shared" si="4"/>
        <v>0</v>
      </c>
      <c r="Q47" s="123">
        <f t="shared" si="5"/>
        <v>0</v>
      </c>
      <c r="R47" s="123">
        <f t="shared" si="6"/>
        <v>0</v>
      </c>
      <c r="S47" s="272">
        <f t="shared" si="7"/>
        <v>2626.2</v>
      </c>
    </row>
    <row r="48" s="230" customFormat="1" ht="15.75" spans="1:19">
      <c r="A48" s="152">
        <v>42</v>
      </c>
      <c r="B48" s="238" t="s">
        <v>106</v>
      </c>
      <c r="C48" s="152" t="s">
        <v>61</v>
      </c>
      <c r="D48" s="91">
        <f>'LOTE I_II-Mat.de construção'!D48*20%</f>
        <v>10</v>
      </c>
      <c r="E48" s="91">
        <f>'LOTE I_II-Mat.de construção'!E48*20%</f>
        <v>0</v>
      </c>
      <c r="F48" s="91">
        <f>'LOTE I_II-Mat.de construção'!F48*20%</f>
        <v>0</v>
      </c>
      <c r="G48" s="91">
        <f>'LOTE I_II-Mat.de construção'!G48*20%</f>
        <v>0</v>
      </c>
      <c r="H48" s="91">
        <f>'LOTE I_II-Mat.de construção'!H48*20%</f>
        <v>0</v>
      </c>
      <c r="I48" s="152">
        <f t="shared" si="0"/>
        <v>10</v>
      </c>
      <c r="J48" s="123">
        <v>35</v>
      </c>
      <c r="K48" s="124">
        <f>TRUNC(J48+J48*$K$4,2)</f>
        <v>43.05</v>
      </c>
      <c r="L48" s="269">
        <f t="shared" si="1"/>
        <v>430.5</v>
      </c>
      <c r="M48" s="271"/>
      <c r="N48" s="123">
        <f t="shared" si="2"/>
        <v>430.5</v>
      </c>
      <c r="O48" s="123">
        <f t="shared" si="3"/>
        <v>0</v>
      </c>
      <c r="P48" s="123">
        <f t="shared" si="4"/>
        <v>0</v>
      </c>
      <c r="Q48" s="123">
        <f t="shared" si="5"/>
        <v>0</v>
      </c>
      <c r="R48" s="123">
        <f t="shared" si="6"/>
        <v>0</v>
      </c>
      <c r="S48" s="272">
        <f t="shared" si="7"/>
        <v>430.5</v>
      </c>
    </row>
    <row r="49" s="230" customFormat="1" ht="47.25" spans="1:19">
      <c r="A49" s="91">
        <v>43</v>
      </c>
      <c r="B49" s="258" t="s">
        <v>107</v>
      </c>
      <c r="C49" s="152" t="s">
        <v>73</v>
      </c>
      <c r="D49" s="91">
        <f>'LOTE I_II-Mat.de construção'!D49*20%</f>
        <v>160</v>
      </c>
      <c r="E49" s="91">
        <f>'LOTE I_II-Mat.de construção'!E49*20%</f>
        <v>0</v>
      </c>
      <c r="F49" s="91">
        <f>'LOTE I_II-Mat.de construção'!F49*20%</f>
        <v>252</v>
      </c>
      <c r="G49" s="91">
        <f>'LOTE I_II-Mat.de construção'!G49*20%</f>
        <v>0</v>
      </c>
      <c r="H49" s="91">
        <f>'LOTE I_II-Mat.de construção'!H49*20%</f>
        <v>0</v>
      </c>
      <c r="I49" s="91">
        <f t="shared" si="0"/>
        <v>412</v>
      </c>
      <c r="J49" s="123">
        <v>12.3</v>
      </c>
      <c r="K49" s="124">
        <f>TRUNC(J49+J49*$K$4,2)</f>
        <v>15.13</v>
      </c>
      <c r="L49" s="269">
        <f t="shared" si="1"/>
        <v>6233.56</v>
      </c>
      <c r="M49" s="271"/>
      <c r="N49" s="123">
        <f t="shared" si="2"/>
        <v>2420.8</v>
      </c>
      <c r="O49" s="123">
        <f t="shared" si="3"/>
        <v>0</v>
      </c>
      <c r="P49" s="123">
        <f t="shared" si="4"/>
        <v>3812.76</v>
      </c>
      <c r="Q49" s="123">
        <f t="shared" si="5"/>
        <v>0</v>
      </c>
      <c r="R49" s="123">
        <f t="shared" si="6"/>
        <v>0</v>
      </c>
      <c r="S49" s="272">
        <f t="shared" si="7"/>
        <v>6233.56</v>
      </c>
    </row>
    <row r="50" s="251" customFormat="1" ht="47.25" spans="1:19">
      <c r="A50" s="152">
        <v>44</v>
      </c>
      <c r="B50" s="155" t="s">
        <v>108</v>
      </c>
      <c r="C50" s="152" t="s">
        <v>50</v>
      </c>
      <c r="D50" s="91">
        <f>'LOTE I_II-Mat.de construção'!D50*20%</f>
        <v>400</v>
      </c>
      <c r="E50" s="91">
        <f>'LOTE I_II-Mat.de construção'!E50*20%</f>
        <v>0</v>
      </c>
      <c r="F50" s="91">
        <f>'LOTE I_II-Mat.de construção'!F50*20%</f>
        <v>0</v>
      </c>
      <c r="G50" s="91">
        <f>'LOTE I_II-Mat.de construção'!G50*20%</f>
        <v>0</v>
      </c>
      <c r="H50" s="91">
        <f>'LOTE I_II-Mat.de construção'!H50*20%</f>
        <v>0</v>
      </c>
      <c r="I50" s="152">
        <f t="shared" si="0"/>
        <v>400</v>
      </c>
      <c r="J50" s="123">
        <v>0.64</v>
      </c>
      <c r="K50" s="124">
        <f>TRUNC(J50+J50*$K$4,2)</f>
        <v>0.78</v>
      </c>
      <c r="L50" s="269">
        <f t="shared" si="1"/>
        <v>312</v>
      </c>
      <c r="M50" s="271"/>
      <c r="N50" s="123">
        <f t="shared" si="2"/>
        <v>312</v>
      </c>
      <c r="O50" s="123">
        <f t="shared" si="3"/>
        <v>0</v>
      </c>
      <c r="P50" s="123">
        <f t="shared" si="4"/>
        <v>0</v>
      </c>
      <c r="Q50" s="123">
        <f t="shared" si="5"/>
        <v>0</v>
      </c>
      <c r="R50" s="123">
        <f t="shared" si="6"/>
        <v>0</v>
      </c>
      <c r="S50" s="272">
        <f t="shared" si="7"/>
        <v>312</v>
      </c>
    </row>
    <row r="51" s="251" customFormat="1" ht="31.5" spans="1:19">
      <c r="A51" s="152">
        <v>45</v>
      </c>
      <c r="B51" s="238" t="s">
        <v>109</v>
      </c>
      <c r="C51" s="152" t="s">
        <v>50</v>
      </c>
      <c r="D51" s="91">
        <f>'LOTE I_II-Mat.de construção'!D51*20%</f>
        <v>30</v>
      </c>
      <c r="E51" s="91">
        <f>'LOTE I_II-Mat.de construção'!E51*20%</f>
        <v>0</v>
      </c>
      <c r="F51" s="91">
        <f>'LOTE I_II-Mat.de construção'!F51*20%</f>
        <v>0</v>
      </c>
      <c r="G51" s="91">
        <f>'LOTE I_II-Mat.de construção'!G51*20%</f>
        <v>0</v>
      </c>
      <c r="H51" s="91">
        <f>'LOTE I_II-Mat.de construção'!H51*20%</f>
        <v>0</v>
      </c>
      <c r="I51" s="152">
        <f t="shared" si="0"/>
        <v>30</v>
      </c>
      <c r="J51" s="123">
        <v>13.75</v>
      </c>
      <c r="K51" s="124">
        <f>TRUNC(J51+J51*$K$4,2)</f>
        <v>16.91</v>
      </c>
      <c r="L51" s="269">
        <f t="shared" si="1"/>
        <v>507.3</v>
      </c>
      <c r="M51" s="271"/>
      <c r="N51" s="123">
        <f t="shared" si="2"/>
        <v>507.3</v>
      </c>
      <c r="O51" s="123">
        <f t="shared" si="3"/>
        <v>0</v>
      </c>
      <c r="P51" s="123">
        <f t="shared" si="4"/>
        <v>0</v>
      </c>
      <c r="Q51" s="123">
        <f t="shared" si="5"/>
        <v>0</v>
      </c>
      <c r="R51" s="123">
        <f t="shared" si="6"/>
        <v>0</v>
      </c>
      <c r="S51" s="272">
        <f t="shared" si="7"/>
        <v>507.3</v>
      </c>
    </row>
    <row r="52" s="251" customFormat="1" ht="31.5" spans="1:19">
      <c r="A52" s="152">
        <v>46</v>
      </c>
      <c r="B52" s="258" t="s">
        <v>110</v>
      </c>
      <c r="C52" s="152" t="s">
        <v>66</v>
      </c>
      <c r="D52" s="91">
        <f>'LOTE I_II-Mat.de construção'!D52*20%</f>
        <v>60</v>
      </c>
      <c r="E52" s="91">
        <f>'LOTE I_II-Mat.de construção'!E52*20%</f>
        <v>20</v>
      </c>
      <c r="F52" s="91">
        <f>'LOTE I_II-Mat.de construção'!F52*20%</f>
        <v>36</v>
      </c>
      <c r="G52" s="91">
        <f>'LOTE I_II-Mat.de construção'!G52*20%</f>
        <v>10</v>
      </c>
      <c r="H52" s="91">
        <f>'LOTE I_II-Mat.de construção'!H52*20%</f>
        <v>0</v>
      </c>
      <c r="I52" s="152">
        <f t="shared" si="0"/>
        <v>126</v>
      </c>
      <c r="J52" s="123">
        <v>103.7</v>
      </c>
      <c r="K52" s="124">
        <f>TRUNC(J52+J52*$K$4,2)</f>
        <v>127.57</v>
      </c>
      <c r="L52" s="269">
        <f t="shared" si="1"/>
        <v>16073.82</v>
      </c>
      <c r="M52" s="271"/>
      <c r="N52" s="123">
        <f t="shared" si="2"/>
        <v>7654.2</v>
      </c>
      <c r="O52" s="123">
        <f t="shared" si="3"/>
        <v>2551.4</v>
      </c>
      <c r="P52" s="123">
        <f t="shared" si="4"/>
        <v>4592.52</v>
      </c>
      <c r="Q52" s="123">
        <f t="shared" si="5"/>
        <v>1275.7</v>
      </c>
      <c r="R52" s="123">
        <f t="shared" si="6"/>
        <v>0</v>
      </c>
      <c r="S52" s="272">
        <f t="shared" si="7"/>
        <v>16073.82</v>
      </c>
    </row>
    <row r="53" s="251" customFormat="1" ht="31.5" spans="1:19">
      <c r="A53" s="152">
        <v>47</v>
      </c>
      <c r="B53" s="258" t="s">
        <v>111</v>
      </c>
      <c r="C53" s="152" t="s">
        <v>66</v>
      </c>
      <c r="D53" s="91">
        <f>'LOTE I_II-Mat.de construção'!D53*20%</f>
        <v>60</v>
      </c>
      <c r="E53" s="91">
        <f>'LOTE I_II-Mat.de construção'!E53*20%</f>
        <v>0</v>
      </c>
      <c r="F53" s="91">
        <f>'LOTE I_II-Mat.de construção'!F53*20%</f>
        <v>36</v>
      </c>
      <c r="G53" s="91">
        <f>'LOTE I_II-Mat.de construção'!G53*20%</f>
        <v>0</v>
      </c>
      <c r="H53" s="91">
        <f>'LOTE I_II-Mat.de construção'!H53*20%</f>
        <v>0</v>
      </c>
      <c r="I53" s="152">
        <f t="shared" si="0"/>
        <v>96</v>
      </c>
      <c r="J53" s="123">
        <v>90</v>
      </c>
      <c r="K53" s="124">
        <f>TRUNC(J53+J53*$K$4,2)</f>
        <v>110.71</v>
      </c>
      <c r="L53" s="269">
        <f t="shared" si="1"/>
        <v>10628.16</v>
      </c>
      <c r="M53" s="271"/>
      <c r="N53" s="123">
        <f t="shared" si="2"/>
        <v>6642.6</v>
      </c>
      <c r="O53" s="123">
        <f t="shared" si="3"/>
        <v>0</v>
      </c>
      <c r="P53" s="123">
        <f t="shared" si="4"/>
        <v>3985.56</v>
      </c>
      <c r="Q53" s="123">
        <f t="shared" si="5"/>
        <v>0</v>
      </c>
      <c r="R53" s="123">
        <f t="shared" si="6"/>
        <v>0</v>
      </c>
      <c r="S53" s="272">
        <f t="shared" si="7"/>
        <v>10628.16</v>
      </c>
    </row>
    <row r="54" s="251" customFormat="1" ht="72.95" customHeight="1" spans="1:19">
      <c r="A54" s="152">
        <v>48</v>
      </c>
      <c r="B54" s="238" t="s">
        <v>112</v>
      </c>
      <c r="C54" s="152" t="s">
        <v>66</v>
      </c>
      <c r="D54" s="91">
        <f>'LOTE I_II-Mat.de construção'!D54*20%</f>
        <v>40</v>
      </c>
      <c r="E54" s="91">
        <f>'LOTE I_II-Mat.de construção'!E54*20%</f>
        <v>0</v>
      </c>
      <c r="F54" s="91">
        <f>'LOTE I_II-Mat.de construção'!F54*20%</f>
        <v>40</v>
      </c>
      <c r="G54" s="91">
        <f>'LOTE I_II-Mat.de construção'!G54*20%</f>
        <v>0</v>
      </c>
      <c r="H54" s="91">
        <f>'LOTE I_II-Mat.de construção'!H54*20%</f>
        <v>0</v>
      </c>
      <c r="I54" s="152">
        <f t="shared" si="0"/>
        <v>80</v>
      </c>
      <c r="J54" s="123">
        <v>83.17</v>
      </c>
      <c r="K54" s="124">
        <f>TRUNC(J54+J54*$K$4,2)</f>
        <v>102.31</v>
      </c>
      <c r="L54" s="269">
        <f t="shared" si="1"/>
        <v>8184.8</v>
      </c>
      <c r="M54" s="271"/>
      <c r="N54" s="123">
        <f t="shared" si="2"/>
        <v>4092.4</v>
      </c>
      <c r="O54" s="123">
        <f t="shared" si="3"/>
        <v>0</v>
      </c>
      <c r="P54" s="123">
        <f t="shared" si="4"/>
        <v>4092.4</v>
      </c>
      <c r="Q54" s="123">
        <f t="shared" si="5"/>
        <v>0</v>
      </c>
      <c r="R54" s="123">
        <f t="shared" si="6"/>
        <v>0</v>
      </c>
      <c r="S54" s="272">
        <f t="shared" si="7"/>
        <v>8184.8</v>
      </c>
    </row>
    <row r="55" s="252" customFormat="1" ht="65.25" customHeight="1" spans="1:19">
      <c r="A55" s="152">
        <v>49</v>
      </c>
      <c r="B55" s="258" t="s">
        <v>113</v>
      </c>
      <c r="C55" s="152" t="s">
        <v>66</v>
      </c>
      <c r="D55" s="91">
        <f>'LOTE I_II-Mat.de construção'!D55*20%</f>
        <v>40</v>
      </c>
      <c r="E55" s="91">
        <f>'LOTE I_II-Mat.de construção'!E55*20%</f>
        <v>0</v>
      </c>
      <c r="F55" s="91">
        <f>'LOTE I_II-Mat.de construção'!F55*20%</f>
        <v>60</v>
      </c>
      <c r="G55" s="91">
        <f>'LOTE I_II-Mat.de construção'!G55*20%</f>
        <v>0</v>
      </c>
      <c r="H55" s="91">
        <f>'LOTE I_II-Mat.de construção'!H55*20%</f>
        <v>0</v>
      </c>
      <c r="I55" s="152">
        <f t="shared" si="0"/>
        <v>100</v>
      </c>
      <c r="J55" s="123">
        <v>60</v>
      </c>
      <c r="K55" s="124">
        <f>TRUNC(J55+J55*$K$4,2)</f>
        <v>73.81</v>
      </c>
      <c r="L55" s="269">
        <f t="shared" si="1"/>
        <v>7381</v>
      </c>
      <c r="M55" s="242"/>
      <c r="N55" s="123">
        <f t="shared" si="2"/>
        <v>2952.4</v>
      </c>
      <c r="O55" s="123">
        <f t="shared" si="3"/>
        <v>0</v>
      </c>
      <c r="P55" s="123">
        <f t="shared" si="4"/>
        <v>4428.6</v>
      </c>
      <c r="Q55" s="123">
        <f t="shared" si="5"/>
        <v>0</v>
      </c>
      <c r="R55" s="123">
        <f t="shared" si="6"/>
        <v>0</v>
      </c>
      <c r="S55" s="272">
        <f t="shared" si="7"/>
        <v>7381</v>
      </c>
    </row>
    <row r="56" s="230" customFormat="1" ht="15.75" spans="1:19">
      <c r="A56" s="91">
        <v>50</v>
      </c>
      <c r="B56" s="238" t="s">
        <v>114</v>
      </c>
      <c r="C56" s="91" t="s">
        <v>61</v>
      </c>
      <c r="D56" s="91">
        <f>'LOTE I_II-Mat.de construção'!D56*20%</f>
        <v>30</v>
      </c>
      <c r="E56" s="91">
        <f>'LOTE I_II-Mat.de construção'!E56*20%</f>
        <v>0</v>
      </c>
      <c r="F56" s="91">
        <f>'LOTE I_II-Mat.de construção'!F56*20%</f>
        <v>0</v>
      </c>
      <c r="G56" s="91">
        <f>'LOTE I_II-Mat.de construção'!G56*20%</f>
        <v>0</v>
      </c>
      <c r="H56" s="91">
        <f>'LOTE I_II-Mat.de construção'!H56*20%</f>
        <v>0</v>
      </c>
      <c r="I56" s="91">
        <f t="shared" si="0"/>
        <v>30</v>
      </c>
      <c r="J56" s="123">
        <v>11.07</v>
      </c>
      <c r="K56" s="124">
        <f>TRUNC(J56+J56*$K$4,2)</f>
        <v>13.61</v>
      </c>
      <c r="L56" s="269">
        <f t="shared" si="1"/>
        <v>408.3</v>
      </c>
      <c r="M56" s="271"/>
      <c r="N56" s="123">
        <f t="shared" si="2"/>
        <v>408.3</v>
      </c>
      <c r="O56" s="123">
        <f t="shared" si="3"/>
        <v>0</v>
      </c>
      <c r="P56" s="123">
        <f t="shared" si="4"/>
        <v>0</v>
      </c>
      <c r="Q56" s="123">
        <f t="shared" si="5"/>
        <v>0</v>
      </c>
      <c r="R56" s="123">
        <f t="shared" si="6"/>
        <v>0</v>
      </c>
      <c r="S56" s="272">
        <f t="shared" si="7"/>
        <v>408.3</v>
      </c>
    </row>
    <row r="57" s="230" customFormat="1" ht="15.75" spans="1:19">
      <c r="A57" s="91">
        <v>51</v>
      </c>
      <c r="B57" s="238" t="s">
        <v>115</v>
      </c>
      <c r="C57" s="91" t="s">
        <v>50</v>
      </c>
      <c r="D57" s="91">
        <f>'LOTE I_II-Mat.de construção'!D57*20%</f>
        <v>10</v>
      </c>
      <c r="E57" s="91">
        <f>'LOTE I_II-Mat.de construção'!E57*20%</f>
        <v>0</v>
      </c>
      <c r="F57" s="91">
        <f>'LOTE I_II-Mat.de construção'!F57*20%</f>
        <v>0</v>
      </c>
      <c r="G57" s="91">
        <f>'LOTE I_II-Mat.de construção'!G57*20%</f>
        <v>0</v>
      </c>
      <c r="H57" s="91">
        <f>'LOTE I_II-Mat.de construção'!H57*20%</f>
        <v>0</v>
      </c>
      <c r="I57" s="91">
        <f t="shared" si="0"/>
        <v>10</v>
      </c>
      <c r="J57" s="123">
        <v>161.9</v>
      </c>
      <c r="K57" s="124">
        <f>TRUNC(J57+J57*$K$4,2)</f>
        <v>199.16</v>
      </c>
      <c r="L57" s="269">
        <f t="shared" si="1"/>
        <v>1991.6</v>
      </c>
      <c r="M57" s="271"/>
      <c r="N57" s="123">
        <f t="shared" si="2"/>
        <v>1991.6</v>
      </c>
      <c r="O57" s="123">
        <f t="shared" si="3"/>
        <v>0</v>
      </c>
      <c r="P57" s="123">
        <f t="shared" si="4"/>
        <v>0</v>
      </c>
      <c r="Q57" s="123">
        <f t="shared" si="5"/>
        <v>0</v>
      </c>
      <c r="R57" s="123">
        <f t="shared" si="6"/>
        <v>0</v>
      </c>
      <c r="S57" s="272">
        <f t="shared" si="7"/>
        <v>1991.6</v>
      </c>
    </row>
    <row r="58" s="230" customFormat="1" ht="15.75" spans="1:19">
      <c r="A58" s="152">
        <v>52</v>
      </c>
      <c r="B58" s="238" t="s">
        <v>116</v>
      </c>
      <c r="C58" s="152" t="s">
        <v>61</v>
      </c>
      <c r="D58" s="91">
        <f>'LOTE I_II-Mat.de construção'!D58*20%</f>
        <v>20</v>
      </c>
      <c r="E58" s="91">
        <f>'LOTE I_II-Mat.de construção'!E58*20%</f>
        <v>10</v>
      </c>
      <c r="F58" s="91">
        <f>'LOTE I_II-Mat.de construção'!F58*20%</f>
        <v>0</v>
      </c>
      <c r="G58" s="91">
        <f>'LOTE I_II-Mat.de construção'!G58*20%</f>
        <v>6</v>
      </c>
      <c r="H58" s="91">
        <f>'LOTE I_II-Mat.de construção'!H58*20%</f>
        <v>0</v>
      </c>
      <c r="I58" s="152">
        <f t="shared" si="0"/>
        <v>36</v>
      </c>
      <c r="J58" s="123">
        <v>47.21</v>
      </c>
      <c r="K58" s="124">
        <f>TRUNC(J58+J58*$K$4,2)</f>
        <v>58.07</v>
      </c>
      <c r="L58" s="269">
        <f t="shared" si="1"/>
        <v>2090.52</v>
      </c>
      <c r="M58" s="271"/>
      <c r="N58" s="123">
        <f t="shared" si="2"/>
        <v>1161.4</v>
      </c>
      <c r="O58" s="123">
        <f t="shared" si="3"/>
        <v>580.7</v>
      </c>
      <c r="P58" s="123">
        <f t="shared" si="4"/>
        <v>0</v>
      </c>
      <c r="Q58" s="123">
        <f t="shared" si="5"/>
        <v>348.42</v>
      </c>
      <c r="R58" s="123">
        <f t="shared" si="6"/>
        <v>0</v>
      </c>
      <c r="S58" s="272">
        <f t="shared" si="7"/>
        <v>2090.52</v>
      </c>
    </row>
    <row r="59" s="230" customFormat="1" ht="15.75" spans="1:19">
      <c r="A59" s="152">
        <v>53</v>
      </c>
      <c r="B59" s="238" t="s">
        <v>117</v>
      </c>
      <c r="C59" s="152" t="s">
        <v>61</v>
      </c>
      <c r="D59" s="91">
        <f>'LOTE I_II-Mat.de construção'!D59*20%</f>
        <v>20</v>
      </c>
      <c r="E59" s="91">
        <f>'LOTE I_II-Mat.de construção'!E59*20%</f>
        <v>10</v>
      </c>
      <c r="F59" s="91">
        <f>'LOTE I_II-Mat.de construção'!F59*20%</f>
        <v>0</v>
      </c>
      <c r="G59" s="91">
        <f>'LOTE I_II-Mat.de construção'!G59*20%</f>
        <v>6</v>
      </c>
      <c r="H59" s="91">
        <f>'LOTE I_II-Mat.de construção'!H59*20%</f>
        <v>0</v>
      </c>
      <c r="I59" s="152">
        <f t="shared" si="0"/>
        <v>36</v>
      </c>
      <c r="J59" s="123">
        <v>21.59</v>
      </c>
      <c r="K59" s="124">
        <f>TRUNC(J59+J59*$K$4,2)</f>
        <v>26.56</v>
      </c>
      <c r="L59" s="269">
        <f t="shared" si="1"/>
        <v>956.16</v>
      </c>
      <c r="M59" s="271"/>
      <c r="N59" s="123">
        <f t="shared" si="2"/>
        <v>531.2</v>
      </c>
      <c r="O59" s="123">
        <f t="shared" si="3"/>
        <v>265.6</v>
      </c>
      <c r="P59" s="123">
        <f t="shared" si="4"/>
        <v>0</v>
      </c>
      <c r="Q59" s="123">
        <f t="shared" si="5"/>
        <v>159.36</v>
      </c>
      <c r="R59" s="123">
        <f t="shared" si="6"/>
        <v>0</v>
      </c>
      <c r="S59" s="272">
        <f t="shared" si="7"/>
        <v>956.16</v>
      </c>
    </row>
    <row r="60" s="230" customFormat="1" ht="15.75" spans="1:19">
      <c r="A60" s="152">
        <v>54</v>
      </c>
      <c r="B60" s="238" t="s">
        <v>118</v>
      </c>
      <c r="C60" s="152" t="s">
        <v>61</v>
      </c>
      <c r="D60" s="91">
        <f>'LOTE I_II-Mat.de construção'!D60*20%</f>
        <v>4</v>
      </c>
      <c r="E60" s="91">
        <f>'LOTE I_II-Mat.de construção'!E60*20%</f>
        <v>4</v>
      </c>
      <c r="F60" s="91">
        <f>'LOTE I_II-Mat.de construção'!F60*20%</f>
        <v>0</v>
      </c>
      <c r="G60" s="91">
        <f>'LOTE I_II-Mat.de construção'!G60*20%</f>
        <v>2</v>
      </c>
      <c r="H60" s="91">
        <f>'LOTE I_II-Mat.de construção'!H60*20%</f>
        <v>0</v>
      </c>
      <c r="I60" s="152">
        <f t="shared" si="0"/>
        <v>10</v>
      </c>
      <c r="J60" s="123">
        <v>35</v>
      </c>
      <c r="K60" s="124">
        <f>TRUNC(J60+J60*$K$4,2)</f>
        <v>43.05</v>
      </c>
      <c r="L60" s="269">
        <f t="shared" si="1"/>
        <v>430.5</v>
      </c>
      <c r="M60" s="271"/>
      <c r="N60" s="123">
        <f t="shared" si="2"/>
        <v>172.2</v>
      </c>
      <c r="O60" s="123">
        <f t="shared" si="3"/>
        <v>172.2</v>
      </c>
      <c r="P60" s="123">
        <f t="shared" si="4"/>
        <v>0</v>
      </c>
      <c r="Q60" s="123">
        <f t="shared" si="5"/>
        <v>86.1</v>
      </c>
      <c r="R60" s="123">
        <f t="shared" si="6"/>
        <v>0</v>
      </c>
      <c r="S60" s="272">
        <f t="shared" si="7"/>
        <v>430.5</v>
      </c>
    </row>
    <row r="61" s="230" customFormat="1" ht="47.25" spans="1:19">
      <c r="A61" s="152">
        <v>55</v>
      </c>
      <c r="B61" s="156" t="s">
        <v>119</v>
      </c>
      <c r="C61" s="152" t="s">
        <v>73</v>
      </c>
      <c r="D61" s="91">
        <f>'LOTE I_II-Mat.de construção'!D61*20%</f>
        <v>400</v>
      </c>
      <c r="E61" s="91">
        <f>'LOTE I_II-Mat.de construção'!E61*20%</f>
        <v>0</v>
      </c>
      <c r="F61" s="91">
        <f>'LOTE I_II-Mat.de construção'!F61*20%</f>
        <v>978</v>
      </c>
      <c r="G61" s="91">
        <f>'LOTE I_II-Mat.de construção'!G61*20%</f>
        <v>0</v>
      </c>
      <c r="H61" s="91">
        <f>'LOTE I_II-Mat.de construção'!H61*20%</f>
        <v>0</v>
      </c>
      <c r="I61" s="152">
        <f t="shared" si="0"/>
        <v>1378</v>
      </c>
      <c r="J61" s="123">
        <v>2.39</v>
      </c>
      <c r="K61" s="124">
        <f>TRUNC(J61+J61*$K$4,2)</f>
        <v>2.94</v>
      </c>
      <c r="L61" s="269">
        <f t="shared" si="1"/>
        <v>4051.32</v>
      </c>
      <c r="M61" s="271"/>
      <c r="N61" s="123">
        <f t="shared" si="2"/>
        <v>1176</v>
      </c>
      <c r="O61" s="123">
        <f t="shared" si="3"/>
        <v>0</v>
      </c>
      <c r="P61" s="123">
        <f t="shared" si="4"/>
        <v>2875.32</v>
      </c>
      <c r="Q61" s="123">
        <f t="shared" si="5"/>
        <v>0</v>
      </c>
      <c r="R61" s="123">
        <f t="shared" si="6"/>
        <v>0</v>
      </c>
      <c r="S61" s="272">
        <f t="shared" si="7"/>
        <v>4051.32</v>
      </c>
    </row>
    <row r="62" s="230" customFormat="1" ht="15.75" spans="1:19">
      <c r="A62" s="152">
        <v>56</v>
      </c>
      <c r="B62" s="238" t="s">
        <v>120</v>
      </c>
      <c r="C62" s="157" t="s">
        <v>50</v>
      </c>
      <c r="D62" s="91">
        <f>'LOTE I_II-Mat.de construção'!D62*20%</f>
        <v>10</v>
      </c>
      <c r="E62" s="91">
        <f>'LOTE I_II-Mat.de construção'!E62*20%</f>
        <v>0</v>
      </c>
      <c r="F62" s="91">
        <f>'LOTE I_II-Mat.de construção'!F62*20%</f>
        <v>0</v>
      </c>
      <c r="G62" s="91">
        <f>'LOTE I_II-Mat.de construção'!G62*20%</f>
        <v>0</v>
      </c>
      <c r="H62" s="91">
        <f>'LOTE I_II-Mat.de construção'!H62*20%</f>
        <v>0</v>
      </c>
      <c r="I62" s="152">
        <f t="shared" si="0"/>
        <v>10</v>
      </c>
      <c r="J62" s="123">
        <v>151.85</v>
      </c>
      <c r="K62" s="124">
        <f>TRUNC(J62+J62*$K$4,2)</f>
        <v>186.8</v>
      </c>
      <c r="L62" s="269">
        <f t="shared" si="1"/>
        <v>1868</v>
      </c>
      <c r="M62" s="271"/>
      <c r="N62" s="123">
        <f t="shared" si="2"/>
        <v>1868</v>
      </c>
      <c r="O62" s="123">
        <f t="shared" si="3"/>
        <v>0</v>
      </c>
      <c r="P62" s="123">
        <f t="shared" si="4"/>
        <v>0</v>
      </c>
      <c r="Q62" s="123">
        <f t="shared" si="5"/>
        <v>0</v>
      </c>
      <c r="R62" s="123">
        <f t="shared" si="6"/>
        <v>0</v>
      </c>
      <c r="S62" s="272">
        <f t="shared" si="7"/>
        <v>1868</v>
      </c>
    </row>
    <row r="63" s="230" customFormat="1" ht="31.5" spans="1:19">
      <c r="A63" s="91">
        <v>57</v>
      </c>
      <c r="B63" s="238" t="s">
        <v>121</v>
      </c>
      <c r="C63" s="157" t="s">
        <v>50</v>
      </c>
      <c r="D63" s="91">
        <f>'LOTE I_II-Mat.de construção'!D63*20%</f>
        <v>6</v>
      </c>
      <c r="E63" s="91">
        <f>'LOTE I_II-Mat.de construção'!E63*20%</f>
        <v>0</v>
      </c>
      <c r="F63" s="91">
        <f>'LOTE I_II-Mat.de construção'!F63*20%</f>
        <v>0</v>
      </c>
      <c r="G63" s="91">
        <f>'LOTE I_II-Mat.de construção'!G63*20%</f>
        <v>0</v>
      </c>
      <c r="H63" s="91">
        <f>'LOTE I_II-Mat.de construção'!H63*20%</f>
        <v>0</v>
      </c>
      <c r="I63" s="91">
        <f t="shared" si="0"/>
        <v>6</v>
      </c>
      <c r="J63" s="123">
        <v>155</v>
      </c>
      <c r="K63" s="124">
        <f>TRUNC(J63+J63*$K$4,2)</f>
        <v>190.68</v>
      </c>
      <c r="L63" s="269">
        <f t="shared" si="1"/>
        <v>1144.08</v>
      </c>
      <c r="M63" s="271"/>
      <c r="N63" s="123">
        <f t="shared" si="2"/>
        <v>1144.08</v>
      </c>
      <c r="O63" s="123">
        <f t="shared" si="3"/>
        <v>0</v>
      </c>
      <c r="P63" s="123">
        <f t="shared" si="4"/>
        <v>0</v>
      </c>
      <c r="Q63" s="123">
        <f t="shared" si="5"/>
        <v>0</v>
      </c>
      <c r="R63" s="123">
        <f t="shared" si="6"/>
        <v>0</v>
      </c>
      <c r="S63" s="272">
        <f t="shared" si="7"/>
        <v>1144.08</v>
      </c>
    </row>
    <row r="64" s="230" customFormat="1" ht="31.5" spans="1:19">
      <c r="A64" s="91">
        <v>58</v>
      </c>
      <c r="B64" s="258" t="s">
        <v>122</v>
      </c>
      <c r="C64" s="152" t="s">
        <v>89</v>
      </c>
      <c r="D64" s="91">
        <f>'LOTE I_II-Mat.de construção'!D64*20%</f>
        <v>4</v>
      </c>
      <c r="E64" s="91">
        <f>'LOTE I_II-Mat.de construção'!E64*20%</f>
        <v>0</v>
      </c>
      <c r="F64" s="91">
        <f>'LOTE I_II-Mat.de construção'!F64*20%</f>
        <v>0</v>
      </c>
      <c r="G64" s="91">
        <f>'LOTE I_II-Mat.de construção'!G64*20%</f>
        <v>0</v>
      </c>
      <c r="H64" s="91">
        <f>'LOTE I_II-Mat.de construção'!H64*20%</f>
        <v>0</v>
      </c>
      <c r="I64" s="91">
        <f t="shared" si="0"/>
        <v>4</v>
      </c>
      <c r="J64" s="123">
        <v>298.05</v>
      </c>
      <c r="K64" s="124">
        <f>TRUNC(J64+J64*$K$4,2)</f>
        <v>366.66</v>
      </c>
      <c r="L64" s="269">
        <f t="shared" si="1"/>
        <v>1466.64</v>
      </c>
      <c r="M64" s="271"/>
      <c r="N64" s="123">
        <f t="shared" si="2"/>
        <v>1466.64</v>
      </c>
      <c r="O64" s="123">
        <f t="shared" si="3"/>
        <v>0</v>
      </c>
      <c r="P64" s="123">
        <f t="shared" si="4"/>
        <v>0</v>
      </c>
      <c r="Q64" s="123">
        <f t="shared" si="5"/>
        <v>0</v>
      </c>
      <c r="R64" s="123">
        <f t="shared" si="6"/>
        <v>0</v>
      </c>
      <c r="S64" s="272">
        <f t="shared" si="7"/>
        <v>1466.64</v>
      </c>
    </row>
    <row r="65" s="230" customFormat="1" ht="31.5" spans="1:19">
      <c r="A65" s="152">
        <v>59</v>
      </c>
      <c r="B65" s="238" t="s">
        <v>123</v>
      </c>
      <c r="C65" s="152" t="s">
        <v>89</v>
      </c>
      <c r="D65" s="91">
        <f>'LOTE I_II-Mat.de construção'!D65*20%</f>
        <v>2</v>
      </c>
      <c r="E65" s="91">
        <f>'LOTE I_II-Mat.de construção'!E65*20%</f>
        <v>0</v>
      </c>
      <c r="F65" s="91">
        <f>'LOTE I_II-Mat.de construção'!F65*20%</f>
        <v>0</v>
      </c>
      <c r="G65" s="91">
        <f>'LOTE I_II-Mat.de construção'!G65*20%</f>
        <v>0</v>
      </c>
      <c r="H65" s="91">
        <f>'LOTE I_II-Mat.de construção'!H65*20%</f>
        <v>0</v>
      </c>
      <c r="I65" s="152">
        <f t="shared" si="0"/>
        <v>2</v>
      </c>
      <c r="J65" s="123">
        <v>310</v>
      </c>
      <c r="K65" s="124">
        <f>TRUNC(J65+J65*$K$4,2)</f>
        <v>381.36</v>
      </c>
      <c r="L65" s="269">
        <f t="shared" si="1"/>
        <v>762.72</v>
      </c>
      <c r="M65" s="271"/>
      <c r="N65" s="123">
        <f t="shared" si="2"/>
        <v>762.72</v>
      </c>
      <c r="O65" s="123">
        <f t="shared" si="3"/>
        <v>0</v>
      </c>
      <c r="P65" s="123">
        <f t="shared" si="4"/>
        <v>0</v>
      </c>
      <c r="Q65" s="123">
        <f t="shared" si="5"/>
        <v>0</v>
      </c>
      <c r="R65" s="123">
        <f t="shared" si="6"/>
        <v>0</v>
      </c>
      <c r="S65" s="272">
        <f t="shared" si="7"/>
        <v>762.72</v>
      </c>
    </row>
    <row r="66" s="230" customFormat="1" ht="31.5" spans="1:19">
      <c r="A66" s="152">
        <v>60</v>
      </c>
      <c r="B66" s="238" t="s">
        <v>124</v>
      </c>
      <c r="C66" s="152" t="s">
        <v>89</v>
      </c>
      <c r="D66" s="91">
        <f>'LOTE I_II-Mat.de construção'!D66*20%</f>
        <v>2</v>
      </c>
      <c r="E66" s="91">
        <f>'LOTE I_II-Mat.de construção'!E66*20%</f>
        <v>0</v>
      </c>
      <c r="F66" s="91">
        <f>'LOTE I_II-Mat.de construção'!F66*20%</f>
        <v>0</v>
      </c>
      <c r="G66" s="91">
        <f>'LOTE I_II-Mat.de construção'!G66*20%</f>
        <v>0</v>
      </c>
      <c r="H66" s="91">
        <f>'LOTE I_II-Mat.de construção'!H66*20%</f>
        <v>0</v>
      </c>
      <c r="I66" s="152">
        <f t="shared" si="0"/>
        <v>2</v>
      </c>
      <c r="J66" s="123">
        <v>600</v>
      </c>
      <c r="K66" s="124">
        <f>TRUNC(J66+J66*$K$4,2)</f>
        <v>738.12</v>
      </c>
      <c r="L66" s="269">
        <f t="shared" si="1"/>
        <v>1476.24</v>
      </c>
      <c r="M66" s="271"/>
      <c r="N66" s="123">
        <f t="shared" si="2"/>
        <v>1476.24</v>
      </c>
      <c r="O66" s="123">
        <f t="shared" si="3"/>
        <v>0</v>
      </c>
      <c r="P66" s="123">
        <f t="shared" si="4"/>
        <v>0</v>
      </c>
      <c r="Q66" s="123">
        <f t="shared" si="5"/>
        <v>0</v>
      </c>
      <c r="R66" s="123">
        <f t="shared" si="6"/>
        <v>0</v>
      </c>
      <c r="S66" s="272">
        <f t="shared" si="7"/>
        <v>1476.24</v>
      </c>
    </row>
    <row r="67" s="230" customFormat="1" ht="31.5" spans="1:19">
      <c r="A67" s="152">
        <v>61</v>
      </c>
      <c r="B67" s="258" t="s">
        <v>125</v>
      </c>
      <c r="C67" s="152" t="s">
        <v>89</v>
      </c>
      <c r="D67" s="91">
        <f>'LOTE I_II-Mat.de construção'!D67*20%</f>
        <v>0</v>
      </c>
      <c r="E67" s="91">
        <f>'LOTE I_II-Mat.de construção'!E67*20%</f>
        <v>0</v>
      </c>
      <c r="F67" s="91">
        <f>'LOTE I_II-Mat.de construção'!F67*20%</f>
        <v>4</v>
      </c>
      <c r="G67" s="91">
        <f>'LOTE I_II-Mat.de construção'!G67*20%</f>
        <v>0</v>
      </c>
      <c r="H67" s="91">
        <f>'LOTE I_II-Mat.de construção'!H67*20%</f>
        <v>0</v>
      </c>
      <c r="I67" s="152">
        <f t="shared" si="0"/>
        <v>4</v>
      </c>
      <c r="J67" s="123">
        <v>600</v>
      </c>
      <c r="K67" s="124">
        <f>TRUNC(J67+J67*$K$4,2)</f>
        <v>738.12</v>
      </c>
      <c r="L67" s="269">
        <f t="shared" si="1"/>
        <v>2952.48</v>
      </c>
      <c r="M67" s="271"/>
      <c r="N67" s="123">
        <f t="shared" si="2"/>
        <v>0</v>
      </c>
      <c r="O67" s="123">
        <f t="shared" si="3"/>
        <v>0</v>
      </c>
      <c r="P67" s="123">
        <f t="shared" si="4"/>
        <v>2952.48</v>
      </c>
      <c r="Q67" s="123">
        <f t="shared" si="5"/>
        <v>0</v>
      </c>
      <c r="R67" s="123">
        <f t="shared" si="6"/>
        <v>0</v>
      </c>
      <c r="S67" s="272">
        <f t="shared" si="7"/>
        <v>2952.48</v>
      </c>
    </row>
    <row r="68" s="230" customFormat="1" ht="31.5" spans="1:19">
      <c r="A68" s="91">
        <v>62</v>
      </c>
      <c r="B68" s="238" t="s">
        <v>126</v>
      </c>
      <c r="C68" s="91" t="s">
        <v>50</v>
      </c>
      <c r="D68" s="91">
        <f>'LOTE I_II-Mat.de construção'!D68*20%</f>
        <v>6</v>
      </c>
      <c r="E68" s="91">
        <f>'LOTE I_II-Mat.de construção'!E68*20%</f>
        <v>6</v>
      </c>
      <c r="F68" s="91">
        <f>'LOTE I_II-Mat.de construção'!F68*20%</f>
        <v>0</v>
      </c>
      <c r="G68" s="91">
        <f>'LOTE I_II-Mat.de construção'!G68*20%</f>
        <v>4</v>
      </c>
      <c r="H68" s="91">
        <f>'LOTE I_II-Mat.de construção'!H68*20%</f>
        <v>0</v>
      </c>
      <c r="I68" s="91">
        <f t="shared" si="0"/>
        <v>16</v>
      </c>
      <c r="J68" s="123">
        <v>446</v>
      </c>
      <c r="K68" s="124">
        <f>TRUNC(J68+J68*$K$4,2)</f>
        <v>548.66</v>
      </c>
      <c r="L68" s="269">
        <f t="shared" si="1"/>
        <v>8778.56</v>
      </c>
      <c r="M68" s="271"/>
      <c r="N68" s="123">
        <f t="shared" si="2"/>
        <v>3291.96</v>
      </c>
      <c r="O68" s="123">
        <f t="shared" si="3"/>
        <v>3291.96</v>
      </c>
      <c r="P68" s="123">
        <f t="shared" si="4"/>
        <v>0</v>
      </c>
      <c r="Q68" s="123">
        <f t="shared" si="5"/>
        <v>2194.64</v>
      </c>
      <c r="R68" s="123">
        <f t="shared" si="6"/>
        <v>0</v>
      </c>
      <c r="S68" s="272">
        <f t="shared" si="7"/>
        <v>8778.56</v>
      </c>
    </row>
    <row r="69" s="230" customFormat="1" ht="31.5" spans="1:19">
      <c r="A69" s="152">
        <v>63</v>
      </c>
      <c r="B69" s="238" t="s">
        <v>127</v>
      </c>
      <c r="C69" s="152" t="s">
        <v>50</v>
      </c>
      <c r="D69" s="91">
        <f>'LOTE I_II-Mat.de construção'!D69*20%</f>
        <v>6</v>
      </c>
      <c r="E69" s="91">
        <f>'LOTE I_II-Mat.de construção'!E69*20%</f>
        <v>6</v>
      </c>
      <c r="F69" s="91">
        <f>'LOTE I_II-Mat.de construção'!F69*20%</f>
        <v>0</v>
      </c>
      <c r="G69" s="91">
        <f>'LOTE I_II-Mat.de construção'!G69*20%</f>
        <v>3</v>
      </c>
      <c r="H69" s="91">
        <f>'LOTE I_II-Mat.de construção'!H69*20%</f>
        <v>0</v>
      </c>
      <c r="I69" s="152">
        <f t="shared" si="0"/>
        <v>15</v>
      </c>
      <c r="J69" s="123">
        <v>300</v>
      </c>
      <c r="K69" s="124">
        <f>TRUNC(J69+J69*$K$4,2)</f>
        <v>369.06</v>
      </c>
      <c r="L69" s="269">
        <f t="shared" si="1"/>
        <v>5535.9</v>
      </c>
      <c r="M69" s="271"/>
      <c r="N69" s="123">
        <f t="shared" si="2"/>
        <v>2214.36</v>
      </c>
      <c r="O69" s="123">
        <f t="shared" si="3"/>
        <v>2214.36</v>
      </c>
      <c r="P69" s="123">
        <f t="shared" si="4"/>
        <v>0</v>
      </c>
      <c r="Q69" s="123">
        <f t="shared" si="5"/>
        <v>1107.18</v>
      </c>
      <c r="R69" s="123">
        <f t="shared" si="6"/>
        <v>0</v>
      </c>
      <c r="S69" s="272">
        <f t="shared" si="7"/>
        <v>5535.9</v>
      </c>
    </row>
    <row r="70" s="230" customFormat="1" ht="31.5" spans="1:19">
      <c r="A70" s="91">
        <v>64</v>
      </c>
      <c r="B70" s="238" t="s">
        <v>128</v>
      </c>
      <c r="C70" s="91" t="s">
        <v>50</v>
      </c>
      <c r="D70" s="91">
        <f>'LOTE I_II-Mat.de construção'!D70*20%</f>
        <v>600</v>
      </c>
      <c r="E70" s="91">
        <f>'LOTE I_II-Mat.de construção'!E70*20%</f>
        <v>200</v>
      </c>
      <c r="F70" s="91">
        <f>'LOTE I_II-Mat.de construção'!F70*20%</f>
        <v>0</v>
      </c>
      <c r="G70" s="91">
        <f>'LOTE I_II-Mat.de construção'!G70*20%</f>
        <v>100</v>
      </c>
      <c r="H70" s="91">
        <f>'LOTE I_II-Mat.de construção'!H70*20%</f>
        <v>0</v>
      </c>
      <c r="I70" s="91">
        <f t="shared" si="0"/>
        <v>900</v>
      </c>
      <c r="J70" s="123">
        <v>39.95</v>
      </c>
      <c r="K70" s="124">
        <f>TRUNC(J70+J70*$K$4,2)</f>
        <v>49.14</v>
      </c>
      <c r="L70" s="269">
        <f t="shared" si="1"/>
        <v>44226</v>
      </c>
      <c r="M70" s="271"/>
      <c r="N70" s="123">
        <f t="shared" si="2"/>
        <v>29484</v>
      </c>
      <c r="O70" s="123">
        <f t="shared" si="3"/>
        <v>9828</v>
      </c>
      <c r="P70" s="123">
        <f t="shared" si="4"/>
        <v>0</v>
      </c>
      <c r="Q70" s="123">
        <f t="shared" si="5"/>
        <v>4914</v>
      </c>
      <c r="R70" s="123">
        <f t="shared" si="6"/>
        <v>0</v>
      </c>
      <c r="S70" s="272">
        <f t="shared" si="7"/>
        <v>44226</v>
      </c>
    </row>
    <row r="71" s="230" customFormat="1" ht="31.5" spans="1:19">
      <c r="A71" s="91">
        <v>65</v>
      </c>
      <c r="B71" s="238" t="s">
        <v>129</v>
      </c>
      <c r="C71" s="91" t="s">
        <v>50</v>
      </c>
      <c r="D71" s="91">
        <f>'LOTE I_II-Mat.de construção'!D71*20%</f>
        <v>600</v>
      </c>
      <c r="E71" s="91">
        <f>'LOTE I_II-Mat.de construção'!E71*20%</f>
        <v>200</v>
      </c>
      <c r="F71" s="91">
        <f>'LOTE I_II-Mat.de construção'!F71*20%</f>
        <v>0</v>
      </c>
      <c r="G71" s="91">
        <f>'LOTE I_II-Mat.de construção'!G71*20%</f>
        <v>100</v>
      </c>
      <c r="H71" s="91">
        <f>'LOTE I_II-Mat.de construção'!H71*20%</f>
        <v>0</v>
      </c>
      <c r="I71" s="91">
        <f t="shared" ref="I71:I86" si="8">D71+E71+F71+G71+H71</f>
        <v>900</v>
      </c>
      <c r="J71" s="123">
        <v>39.95</v>
      </c>
      <c r="K71" s="124">
        <f>TRUNC(J71+J71*$K$4,2)</f>
        <v>49.14</v>
      </c>
      <c r="L71" s="269">
        <f t="shared" ref="L71:L86" si="9">I71*K71</f>
        <v>44226</v>
      </c>
      <c r="M71" s="271"/>
      <c r="N71" s="123">
        <f t="shared" ref="N71:N86" si="10">K71*D71</f>
        <v>29484</v>
      </c>
      <c r="O71" s="123">
        <f t="shared" ref="O71:O86" si="11">K71*E71</f>
        <v>9828</v>
      </c>
      <c r="P71" s="123">
        <f t="shared" ref="P71:P86" si="12">K71*F71</f>
        <v>0</v>
      </c>
      <c r="Q71" s="123">
        <f t="shared" ref="Q71:Q86" si="13">K71*G71</f>
        <v>4914</v>
      </c>
      <c r="R71" s="123">
        <f t="shared" ref="R71:R86" si="14">K71*H71</f>
        <v>0</v>
      </c>
      <c r="S71" s="272">
        <f t="shared" ref="S71:S86" si="15">SUM(N71:R71)</f>
        <v>44226</v>
      </c>
    </row>
    <row r="72" s="230" customFormat="1" ht="63" spans="1:19">
      <c r="A72" s="91">
        <v>66</v>
      </c>
      <c r="B72" s="258" t="s">
        <v>130</v>
      </c>
      <c r="C72" s="91" t="s">
        <v>50</v>
      </c>
      <c r="D72" s="91">
        <f>'LOTE I_II-Mat.de construção'!D72*20%</f>
        <v>4000</v>
      </c>
      <c r="E72" s="91">
        <f>'LOTE I_II-Mat.de construção'!E72*20%</f>
        <v>200</v>
      </c>
      <c r="F72" s="91">
        <f>'LOTE I_II-Mat.de construção'!F72*20%</f>
        <v>10000</v>
      </c>
      <c r="G72" s="91">
        <f>'LOTE I_II-Mat.de construção'!G72*20%</f>
        <v>100</v>
      </c>
      <c r="H72" s="91">
        <f>'LOTE I_II-Mat.de construção'!H72*20%</f>
        <v>0</v>
      </c>
      <c r="I72" s="91">
        <f t="shared" si="8"/>
        <v>14300</v>
      </c>
      <c r="J72" s="123">
        <v>0.85</v>
      </c>
      <c r="K72" s="124">
        <f>TRUNC(J72+J72*$K$4,2)</f>
        <v>1.04</v>
      </c>
      <c r="L72" s="269">
        <f t="shared" si="9"/>
        <v>14872</v>
      </c>
      <c r="M72" s="271"/>
      <c r="N72" s="123">
        <f t="shared" si="10"/>
        <v>4160</v>
      </c>
      <c r="O72" s="123">
        <f t="shared" si="11"/>
        <v>208</v>
      </c>
      <c r="P72" s="123">
        <f t="shared" si="12"/>
        <v>10400</v>
      </c>
      <c r="Q72" s="123">
        <f t="shared" si="13"/>
        <v>104</v>
      </c>
      <c r="R72" s="123">
        <f t="shared" si="14"/>
        <v>0</v>
      </c>
      <c r="S72" s="272">
        <f t="shared" si="15"/>
        <v>14872</v>
      </c>
    </row>
    <row r="73" s="230" customFormat="1" ht="31.5" spans="1:19">
      <c r="A73" s="91">
        <v>67</v>
      </c>
      <c r="B73" s="238" t="s">
        <v>131</v>
      </c>
      <c r="C73" s="91" t="s">
        <v>50</v>
      </c>
      <c r="D73" s="91">
        <f>'LOTE I_II-Mat.de construção'!D73*20%</f>
        <v>500</v>
      </c>
      <c r="E73" s="91">
        <f>'LOTE I_II-Mat.de construção'!E73*20%</f>
        <v>400</v>
      </c>
      <c r="F73" s="91">
        <f>'LOTE I_II-Mat.de construção'!F73*20%</f>
        <v>0</v>
      </c>
      <c r="G73" s="91">
        <f>'LOTE I_II-Mat.de construção'!G73*20%</f>
        <v>200</v>
      </c>
      <c r="H73" s="91">
        <f>'LOTE I_II-Mat.de construção'!H73*20%</f>
        <v>0</v>
      </c>
      <c r="I73" s="91">
        <f t="shared" si="8"/>
        <v>1100</v>
      </c>
      <c r="J73" s="123">
        <v>2</v>
      </c>
      <c r="K73" s="124">
        <f>TRUNC(J73+J73*$K$4,2)</f>
        <v>2.46</v>
      </c>
      <c r="L73" s="269">
        <f t="shared" si="9"/>
        <v>2706</v>
      </c>
      <c r="M73" s="271"/>
      <c r="N73" s="123">
        <f t="shared" si="10"/>
        <v>1230</v>
      </c>
      <c r="O73" s="123">
        <f t="shared" si="11"/>
        <v>984</v>
      </c>
      <c r="P73" s="123">
        <f t="shared" si="12"/>
        <v>0</v>
      </c>
      <c r="Q73" s="123">
        <f t="shared" si="13"/>
        <v>492</v>
      </c>
      <c r="R73" s="123">
        <f t="shared" si="14"/>
        <v>0</v>
      </c>
      <c r="S73" s="272">
        <f t="shared" si="15"/>
        <v>2706</v>
      </c>
    </row>
    <row r="74" s="230" customFormat="1" ht="21.75" customHeight="1" spans="1:19">
      <c r="A74" s="91">
        <v>68</v>
      </c>
      <c r="B74" s="238" t="s">
        <v>132</v>
      </c>
      <c r="C74" s="91" t="s">
        <v>50</v>
      </c>
      <c r="D74" s="91">
        <f>'LOTE I_II-Mat.de construção'!D74*20%</f>
        <v>500</v>
      </c>
      <c r="E74" s="91">
        <f>'LOTE I_II-Mat.de construção'!E74*20%</f>
        <v>400</v>
      </c>
      <c r="F74" s="91">
        <f>'LOTE I_II-Mat.de construção'!F74*20%</f>
        <v>0</v>
      </c>
      <c r="G74" s="91">
        <f>'LOTE I_II-Mat.de construção'!G74*20%</f>
        <v>200</v>
      </c>
      <c r="H74" s="91">
        <f>'LOTE I_II-Mat.de construção'!H74*20%</f>
        <v>0</v>
      </c>
      <c r="I74" s="91">
        <f t="shared" si="8"/>
        <v>1100</v>
      </c>
      <c r="J74" s="123">
        <v>0.73</v>
      </c>
      <c r="K74" s="124">
        <f>TRUNC(J74+J74*$K$4,2)</f>
        <v>0.89</v>
      </c>
      <c r="L74" s="269">
        <f t="shared" si="9"/>
        <v>979</v>
      </c>
      <c r="M74" s="271"/>
      <c r="N74" s="123">
        <f t="shared" si="10"/>
        <v>445</v>
      </c>
      <c r="O74" s="123">
        <f t="shared" si="11"/>
        <v>356</v>
      </c>
      <c r="P74" s="123">
        <f t="shared" si="12"/>
        <v>0</v>
      </c>
      <c r="Q74" s="123">
        <f t="shared" si="13"/>
        <v>178</v>
      </c>
      <c r="R74" s="123">
        <f t="shared" si="14"/>
        <v>0</v>
      </c>
      <c r="S74" s="272">
        <f t="shared" si="15"/>
        <v>979</v>
      </c>
    </row>
    <row r="75" s="230" customFormat="1" ht="27" customHeight="1" spans="1:19">
      <c r="A75" s="91">
        <v>69</v>
      </c>
      <c r="B75" s="238" t="s">
        <v>133</v>
      </c>
      <c r="C75" s="91" t="s">
        <v>50</v>
      </c>
      <c r="D75" s="91">
        <f>'LOTE I_II-Mat.de construção'!D75*20%</f>
        <v>2800</v>
      </c>
      <c r="E75" s="91">
        <f>'LOTE I_II-Mat.de construção'!E75*20%</f>
        <v>2000</v>
      </c>
      <c r="F75" s="91">
        <f>'LOTE I_II-Mat.de construção'!F75*20%</f>
        <v>300</v>
      </c>
      <c r="G75" s="91">
        <f>'LOTE I_II-Mat.de construção'!G75*20%</f>
        <v>1000</v>
      </c>
      <c r="H75" s="91">
        <f>'LOTE I_II-Mat.de construção'!H75*20%</f>
        <v>0</v>
      </c>
      <c r="I75" s="91">
        <f t="shared" si="8"/>
        <v>6100</v>
      </c>
      <c r="J75" s="123">
        <v>0.48</v>
      </c>
      <c r="K75" s="124">
        <f>TRUNC(J75+J75*$K$4,2)</f>
        <v>0.59</v>
      </c>
      <c r="L75" s="269">
        <f t="shared" si="9"/>
        <v>3599</v>
      </c>
      <c r="M75" s="271"/>
      <c r="N75" s="123">
        <f t="shared" si="10"/>
        <v>1652</v>
      </c>
      <c r="O75" s="123">
        <f t="shared" si="11"/>
        <v>1180</v>
      </c>
      <c r="P75" s="123">
        <f t="shared" si="12"/>
        <v>177</v>
      </c>
      <c r="Q75" s="123">
        <f t="shared" si="13"/>
        <v>590</v>
      </c>
      <c r="R75" s="123">
        <f t="shared" si="14"/>
        <v>0</v>
      </c>
      <c r="S75" s="272">
        <f t="shared" si="15"/>
        <v>3599</v>
      </c>
    </row>
    <row r="76" s="230" customFormat="1" ht="31.5" spans="1:19">
      <c r="A76" s="91">
        <v>70</v>
      </c>
      <c r="B76" s="238" t="s">
        <v>134</v>
      </c>
      <c r="C76" s="91" t="s">
        <v>73</v>
      </c>
      <c r="D76" s="91">
        <f>'LOTE I_II-Mat.de construção'!D76*20%</f>
        <v>60</v>
      </c>
      <c r="E76" s="91">
        <f>'LOTE I_II-Mat.de construção'!E76*20%</f>
        <v>16</v>
      </c>
      <c r="F76" s="91">
        <f>'LOTE I_II-Mat.de construção'!F76*20%</f>
        <v>0</v>
      </c>
      <c r="G76" s="91">
        <f>'LOTE I_II-Mat.de construção'!G76*20%</f>
        <v>10</v>
      </c>
      <c r="H76" s="91">
        <f>'LOTE I_II-Mat.de construção'!H76*20%</f>
        <v>0</v>
      </c>
      <c r="I76" s="91">
        <f t="shared" si="8"/>
        <v>86</v>
      </c>
      <c r="J76" s="123">
        <v>22.22</v>
      </c>
      <c r="K76" s="124">
        <f>TRUNC(J76+J76*$K$4,2)</f>
        <v>27.33</v>
      </c>
      <c r="L76" s="269">
        <f t="shared" si="9"/>
        <v>2350.38</v>
      </c>
      <c r="M76" s="271"/>
      <c r="N76" s="123">
        <f t="shared" si="10"/>
        <v>1639.8</v>
      </c>
      <c r="O76" s="123">
        <f t="shared" si="11"/>
        <v>437.28</v>
      </c>
      <c r="P76" s="123">
        <f t="shared" si="12"/>
        <v>0</v>
      </c>
      <c r="Q76" s="123">
        <f t="shared" si="13"/>
        <v>273.3</v>
      </c>
      <c r="R76" s="123">
        <f t="shared" si="14"/>
        <v>0</v>
      </c>
      <c r="S76" s="272">
        <f t="shared" si="15"/>
        <v>2350.38</v>
      </c>
    </row>
    <row r="77" s="230" customFormat="1" ht="31.5" spans="1:19">
      <c r="A77" s="91">
        <v>71</v>
      </c>
      <c r="B77" s="238" t="s">
        <v>135</v>
      </c>
      <c r="C77" s="152" t="s">
        <v>50</v>
      </c>
      <c r="D77" s="91">
        <f>'LOTE I_II-Mat.de construção'!D77*20%</f>
        <v>4</v>
      </c>
      <c r="E77" s="91">
        <f>'LOTE I_II-Mat.de construção'!E77*20%</f>
        <v>0</v>
      </c>
      <c r="F77" s="91">
        <f>'LOTE I_II-Mat.de construção'!F77*20%</f>
        <v>0</v>
      </c>
      <c r="G77" s="91">
        <f>'LOTE I_II-Mat.de construção'!G77*20%</f>
        <v>0</v>
      </c>
      <c r="H77" s="91">
        <f>'LOTE I_II-Mat.de construção'!H77*20%</f>
        <v>0</v>
      </c>
      <c r="I77" s="91">
        <f t="shared" si="8"/>
        <v>4</v>
      </c>
      <c r="J77" s="123">
        <v>47.5</v>
      </c>
      <c r="K77" s="124">
        <f>TRUNC(J77+J77*$K$4,2)</f>
        <v>58.43</v>
      </c>
      <c r="L77" s="269">
        <f t="shared" si="9"/>
        <v>233.72</v>
      </c>
      <c r="M77" s="271"/>
      <c r="N77" s="123">
        <f t="shared" si="10"/>
        <v>233.72</v>
      </c>
      <c r="O77" s="123">
        <f t="shared" si="11"/>
        <v>0</v>
      </c>
      <c r="P77" s="123">
        <f t="shared" si="12"/>
        <v>0</v>
      </c>
      <c r="Q77" s="123">
        <f t="shared" si="13"/>
        <v>0</v>
      </c>
      <c r="R77" s="123">
        <f t="shared" si="14"/>
        <v>0</v>
      </c>
      <c r="S77" s="272">
        <f t="shared" si="15"/>
        <v>233.72</v>
      </c>
    </row>
    <row r="78" s="230" customFormat="1" ht="47.25" spans="1:19">
      <c r="A78" s="91">
        <v>72</v>
      </c>
      <c r="B78" s="238" t="s">
        <v>136</v>
      </c>
      <c r="C78" s="91" t="s">
        <v>50</v>
      </c>
      <c r="D78" s="91">
        <f>'LOTE I_II-Mat.de construção'!D78*20%</f>
        <v>20</v>
      </c>
      <c r="E78" s="91">
        <f>'LOTE I_II-Mat.de construção'!E78*20%</f>
        <v>0</v>
      </c>
      <c r="F78" s="91">
        <f>'LOTE I_II-Mat.de construção'!F78*20%</f>
        <v>0</v>
      </c>
      <c r="G78" s="91">
        <f>'LOTE I_II-Mat.de construção'!G78*20%</f>
        <v>0</v>
      </c>
      <c r="H78" s="91">
        <f>'LOTE I_II-Mat.de construção'!H78*20%</f>
        <v>0</v>
      </c>
      <c r="I78" s="91">
        <f t="shared" si="8"/>
        <v>20</v>
      </c>
      <c r="J78" s="123">
        <v>286.35</v>
      </c>
      <c r="K78" s="124">
        <f>TRUNC(J78+J78*$K$4,2)</f>
        <v>352.26</v>
      </c>
      <c r="L78" s="269">
        <f t="shared" si="9"/>
        <v>7045.2</v>
      </c>
      <c r="M78" s="271"/>
      <c r="N78" s="123">
        <f t="shared" si="10"/>
        <v>7045.2</v>
      </c>
      <c r="O78" s="123">
        <f t="shared" si="11"/>
        <v>0</v>
      </c>
      <c r="P78" s="123">
        <f t="shared" si="12"/>
        <v>0</v>
      </c>
      <c r="Q78" s="123">
        <f t="shared" si="13"/>
        <v>0</v>
      </c>
      <c r="R78" s="123">
        <f t="shared" si="14"/>
        <v>0</v>
      </c>
      <c r="S78" s="272">
        <f t="shared" si="15"/>
        <v>7045.2</v>
      </c>
    </row>
    <row r="79" s="230" customFormat="1" ht="15.75" spans="1:19">
      <c r="A79" s="91">
        <v>73</v>
      </c>
      <c r="B79" s="238" t="s">
        <v>137</v>
      </c>
      <c r="C79" s="91" t="s">
        <v>50</v>
      </c>
      <c r="D79" s="91">
        <f>'LOTE I_II-Mat.de construção'!D79*20%</f>
        <v>20</v>
      </c>
      <c r="E79" s="91">
        <f>'LOTE I_II-Mat.de construção'!E79*20%</f>
        <v>0</v>
      </c>
      <c r="F79" s="91">
        <f>'LOTE I_II-Mat.de construção'!F79*20%</f>
        <v>0</v>
      </c>
      <c r="G79" s="91">
        <f>'LOTE I_II-Mat.de construção'!G79*20%</f>
        <v>0</v>
      </c>
      <c r="H79" s="91">
        <f>'LOTE I_II-Mat.de construção'!H79*20%</f>
        <v>0</v>
      </c>
      <c r="I79" s="91">
        <f t="shared" si="8"/>
        <v>20</v>
      </c>
      <c r="J79" s="123">
        <v>57.9</v>
      </c>
      <c r="K79" s="124">
        <f>TRUNC(J79+J79*$K$4,2)</f>
        <v>71.22</v>
      </c>
      <c r="L79" s="269">
        <f t="shared" si="9"/>
        <v>1424.4</v>
      </c>
      <c r="M79" s="271"/>
      <c r="N79" s="123">
        <f t="shared" si="10"/>
        <v>1424.4</v>
      </c>
      <c r="O79" s="123">
        <f t="shared" si="11"/>
        <v>0</v>
      </c>
      <c r="P79" s="123">
        <f t="shared" si="12"/>
        <v>0</v>
      </c>
      <c r="Q79" s="123">
        <f t="shared" si="13"/>
        <v>0</v>
      </c>
      <c r="R79" s="123">
        <f t="shared" si="14"/>
        <v>0</v>
      </c>
      <c r="S79" s="272">
        <f t="shared" si="15"/>
        <v>1424.4</v>
      </c>
    </row>
    <row r="80" s="230" customFormat="1" ht="15.75" spans="1:19">
      <c r="A80" s="91">
        <v>74</v>
      </c>
      <c r="B80" s="238" t="s">
        <v>138</v>
      </c>
      <c r="C80" s="157" t="s">
        <v>73</v>
      </c>
      <c r="D80" s="91">
        <f>'LOTE I_II-Mat.de construção'!D80*20%</f>
        <v>6</v>
      </c>
      <c r="E80" s="91">
        <f>'LOTE I_II-Mat.de construção'!E80*20%</f>
        <v>0</v>
      </c>
      <c r="F80" s="91">
        <f>'LOTE I_II-Mat.de construção'!F80*20%</f>
        <v>0</v>
      </c>
      <c r="G80" s="91">
        <f>'LOTE I_II-Mat.de construção'!G80*20%</f>
        <v>0</v>
      </c>
      <c r="H80" s="91">
        <f>'LOTE I_II-Mat.de construção'!H80*20%</f>
        <v>0</v>
      </c>
      <c r="I80" s="91">
        <f t="shared" si="8"/>
        <v>6</v>
      </c>
      <c r="J80" s="123">
        <v>64.3</v>
      </c>
      <c r="K80" s="124">
        <f>TRUNC(J80+J80*$K$4,2)</f>
        <v>79.1</v>
      </c>
      <c r="L80" s="269">
        <f t="shared" si="9"/>
        <v>474.6</v>
      </c>
      <c r="M80" s="271"/>
      <c r="N80" s="123">
        <f t="shared" si="10"/>
        <v>474.6</v>
      </c>
      <c r="O80" s="123">
        <f t="shared" si="11"/>
        <v>0</v>
      </c>
      <c r="P80" s="123">
        <f t="shared" si="12"/>
        <v>0</v>
      </c>
      <c r="Q80" s="123">
        <f t="shared" si="13"/>
        <v>0</v>
      </c>
      <c r="R80" s="123">
        <f t="shared" si="14"/>
        <v>0</v>
      </c>
      <c r="S80" s="272">
        <f t="shared" si="15"/>
        <v>474.6</v>
      </c>
    </row>
    <row r="81" s="230" customFormat="1" ht="15.75" spans="1:19">
      <c r="A81" s="91">
        <v>75</v>
      </c>
      <c r="B81" s="238" t="s">
        <v>139</v>
      </c>
      <c r="C81" s="273" t="s">
        <v>73</v>
      </c>
      <c r="D81" s="91">
        <f>'LOTE I_II-Mat.de construção'!D81*20%</f>
        <v>6</v>
      </c>
      <c r="E81" s="91">
        <f>'LOTE I_II-Mat.de construção'!E81*20%</f>
        <v>0</v>
      </c>
      <c r="F81" s="91">
        <f>'LOTE I_II-Mat.de construção'!F81*20%</f>
        <v>0</v>
      </c>
      <c r="G81" s="91">
        <f>'LOTE I_II-Mat.de construção'!G81*20%</f>
        <v>0</v>
      </c>
      <c r="H81" s="91">
        <f>'LOTE I_II-Mat.de construção'!H81*20%</f>
        <v>0</v>
      </c>
      <c r="I81" s="91">
        <f t="shared" si="8"/>
        <v>6</v>
      </c>
      <c r="J81" s="123">
        <v>28.32</v>
      </c>
      <c r="K81" s="124">
        <f>TRUNC(J81+J81*$K$4,2)</f>
        <v>34.83</v>
      </c>
      <c r="L81" s="269">
        <f t="shared" si="9"/>
        <v>208.98</v>
      </c>
      <c r="M81" s="271"/>
      <c r="N81" s="123">
        <f t="shared" si="10"/>
        <v>208.98</v>
      </c>
      <c r="O81" s="123">
        <f t="shared" si="11"/>
        <v>0</v>
      </c>
      <c r="P81" s="123">
        <f t="shared" si="12"/>
        <v>0</v>
      </c>
      <c r="Q81" s="123">
        <f t="shared" si="13"/>
        <v>0</v>
      </c>
      <c r="R81" s="123">
        <f t="shared" si="14"/>
        <v>0</v>
      </c>
      <c r="S81" s="272">
        <f t="shared" si="15"/>
        <v>208.98</v>
      </c>
    </row>
    <row r="82" s="230" customFormat="1" ht="15.75" spans="1:19">
      <c r="A82" s="91">
        <v>76</v>
      </c>
      <c r="B82" s="238" t="s">
        <v>140</v>
      </c>
      <c r="C82" s="152" t="s">
        <v>73</v>
      </c>
      <c r="D82" s="91">
        <f>'LOTE I_II-Mat.de construção'!D82*20%</f>
        <v>6</v>
      </c>
      <c r="E82" s="91">
        <f>'LOTE I_II-Mat.de construção'!E82*20%</f>
        <v>0</v>
      </c>
      <c r="F82" s="91">
        <f>'LOTE I_II-Mat.de construção'!F82*20%</f>
        <v>0</v>
      </c>
      <c r="G82" s="91">
        <f>'LOTE I_II-Mat.de construção'!G82*20%</f>
        <v>0</v>
      </c>
      <c r="H82" s="91">
        <f>'LOTE I_II-Mat.de construção'!H82*20%</f>
        <v>0</v>
      </c>
      <c r="I82" s="91">
        <f t="shared" si="8"/>
        <v>6</v>
      </c>
      <c r="J82" s="123">
        <v>24.31</v>
      </c>
      <c r="K82" s="124">
        <f>TRUNC(J82+J82*$K$4,2)</f>
        <v>29.9</v>
      </c>
      <c r="L82" s="269">
        <f t="shared" si="9"/>
        <v>179.4</v>
      </c>
      <c r="M82" s="271"/>
      <c r="N82" s="123">
        <f t="shared" si="10"/>
        <v>179.4</v>
      </c>
      <c r="O82" s="123">
        <f t="shared" si="11"/>
        <v>0</v>
      </c>
      <c r="P82" s="123">
        <f t="shared" si="12"/>
        <v>0</v>
      </c>
      <c r="Q82" s="123">
        <f t="shared" si="13"/>
        <v>0</v>
      </c>
      <c r="R82" s="123">
        <f t="shared" si="14"/>
        <v>0</v>
      </c>
      <c r="S82" s="272">
        <f t="shared" si="15"/>
        <v>179.4</v>
      </c>
    </row>
    <row r="83" s="230" customFormat="1" ht="15.75" spans="1:19">
      <c r="A83" s="91">
        <v>77</v>
      </c>
      <c r="B83" s="238" t="s">
        <v>141</v>
      </c>
      <c r="C83" s="152" t="s">
        <v>73</v>
      </c>
      <c r="D83" s="91">
        <f>'LOTE I_II-Mat.de construção'!D83*20%</f>
        <v>4</v>
      </c>
      <c r="E83" s="91">
        <f>'LOTE I_II-Mat.de construção'!E83*20%</f>
        <v>0</v>
      </c>
      <c r="F83" s="91">
        <f>'LOTE I_II-Mat.de construção'!F83*20%</f>
        <v>0</v>
      </c>
      <c r="G83" s="91">
        <f>'LOTE I_II-Mat.de construção'!G83*20%</f>
        <v>0</v>
      </c>
      <c r="H83" s="91">
        <f>'LOTE I_II-Mat.de construção'!H83*20%</f>
        <v>0</v>
      </c>
      <c r="I83" s="91">
        <f t="shared" si="8"/>
        <v>4</v>
      </c>
      <c r="J83" s="123">
        <v>23.9</v>
      </c>
      <c r="K83" s="124">
        <f>TRUNC(J83+J83*$K$4,2)</f>
        <v>29.4</v>
      </c>
      <c r="L83" s="269">
        <f t="shared" si="9"/>
        <v>117.6</v>
      </c>
      <c r="M83" s="271"/>
      <c r="N83" s="123">
        <f t="shared" si="10"/>
        <v>117.6</v>
      </c>
      <c r="O83" s="123">
        <f t="shared" si="11"/>
        <v>0</v>
      </c>
      <c r="P83" s="123">
        <f t="shared" si="12"/>
        <v>0</v>
      </c>
      <c r="Q83" s="123">
        <f t="shared" si="13"/>
        <v>0</v>
      </c>
      <c r="R83" s="123">
        <f t="shared" si="14"/>
        <v>0</v>
      </c>
      <c r="S83" s="272">
        <f t="shared" si="15"/>
        <v>117.6</v>
      </c>
    </row>
    <row r="84" s="230" customFormat="1" ht="15.75" spans="1:19">
      <c r="A84" s="91">
        <v>78</v>
      </c>
      <c r="B84" s="238" t="s">
        <v>142</v>
      </c>
      <c r="C84" s="152" t="s">
        <v>73</v>
      </c>
      <c r="D84" s="91">
        <f>'LOTE I_II-Mat.de construção'!D84*20%</f>
        <v>4</v>
      </c>
      <c r="E84" s="91">
        <f>'LOTE I_II-Mat.de construção'!E84*20%</f>
        <v>0</v>
      </c>
      <c r="F84" s="91">
        <f>'LOTE I_II-Mat.de construção'!F84*20%</f>
        <v>0</v>
      </c>
      <c r="G84" s="91">
        <f>'LOTE I_II-Mat.de construção'!G84*20%</f>
        <v>0</v>
      </c>
      <c r="H84" s="91">
        <f>'LOTE I_II-Mat.de construção'!H84*20%</f>
        <v>0</v>
      </c>
      <c r="I84" s="91">
        <f t="shared" si="8"/>
        <v>4</v>
      </c>
      <c r="J84" s="123">
        <v>5.3</v>
      </c>
      <c r="K84" s="124">
        <f>TRUNC(J84+J84*$K$4,2)</f>
        <v>6.52</v>
      </c>
      <c r="L84" s="269">
        <f t="shared" si="9"/>
        <v>26.08</v>
      </c>
      <c r="M84" s="271"/>
      <c r="N84" s="123">
        <f t="shared" si="10"/>
        <v>26.08</v>
      </c>
      <c r="O84" s="123">
        <f t="shared" si="11"/>
        <v>0</v>
      </c>
      <c r="P84" s="123">
        <f t="shared" si="12"/>
        <v>0</v>
      </c>
      <c r="Q84" s="123">
        <f t="shared" si="13"/>
        <v>0</v>
      </c>
      <c r="R84" s="123">
        <f t="shared" si="14"/>
        <v>0</v>
      </c>
      <c r="S84" s="272">
        <f t="shared" si="15"/>
        <v>26.08</v>
      </c>
    </row>
    <row r="85" s="230" customFormat="1" ht="31.5" spans="1:19">
      <c r="A85" s="91">
        <v>79</v>
      </c>
      <c r="B85" s="258" t="s">
        <v>143</v>
      </c>
      <c r="C85" s="152" t="s">
        <v>66</v>
      </c>
      <c r="D85" s="91">
        <f>'LOTE I_II-Mat.de construção'!D85*20%</f>
        <v>6</v>
      </c>
      <c r="E85" s="91">
        <f>'LOTE I_II-Mat.de construção'!E85*20%</f>
        <v>0</v>
      </c>
      <c r="F85" s="91">
        <f>'LOTE I_II-Mat.de construção'!F85*20%</f>
        <v>12</v>
      </c>
      <c r="G85" s="91">
        <f>'LOTE I_II-Mat.de construção'!G85*20%</f>
        <v>0</v>
      </c>
      <c r="H85" s="91">
        <f>'LOTE I_II-Mat.de construção'!H85*20%</f>
        <v>0</v>
      </c>
      <c r="I85" s="91">
        <f t="shared" si="8"/>
        <v>18</v>
      </c>
      <c r="J85" s="123">
        <v>54.41</v>
      </c>
      <c r="K85" s="124">
        <f>TRUNC(J85+J85*$K$4,2)</f>
        <v>66.93</v>
      </c>
      <c r="L85" s="269">
        <f t="shared" si="9"/>
        <v>1204.74</v>
      </c>
      <c r="M85" s="271"/>
      <c r="N85" s="123">
        <f t="shared" si="10"/>
        <v>401.58</v>
      </c>
      <c r="O85" s="123">
        <f t="shared" si="11"/>
        <v>0</v>
      </c>
      <c r="P85" s="123">
        <f t="shared" si="12"/>
        <v>803.16</v>
      </c>
      <c r="Q85" s="123">
        <f t="shared" si="13"/>
        <v>0</v>
      </c>
      <c r="R85" s="123">
        <f t="shared" si="14"/>
        <v>0</v>
      </c>
      <c r="S85" s="272">
        <f t="shared" si="15"/>
        <v>1204.74</v>
      </c>
    </row>
    <row r="86" s="230" customFormat="1" ht="16.5" spans="1:19">
      <c r="A86" s="91">
        <v>80</v>
      </c>
      <c r="B86" s="258" t="s">
        <v>144</v>
      </c>
      <c r="C86" s="152" t="s">
        <v>73</v>
      </c>
      <c r="D86" s="91">
        <f>'LOTE I_II-Mat.de construção'!D86*20%</f>
        <v>4</v>
      </c>
      <c r="E86" s="91">
        <f>'LOTE I_II-Mat.de construção'!E86*20%</f>
        <v>0</v>
      </c>
      <c r="F86" s="91">
        <f>'LOTE I_II-Mat.de construção'!F86*20%</f>
        <v>0</v>
      </c>
      <c r="G86" s="91">
        <f>'LOTE I_II-Mat.de construção'!G86*20%</f>
        <v>0</v>
      </c>
      <c r="H86" s="91">
        <f>'LOTE I_II-Mat.de construção'!H86*20%</f>
        <v>0</v>
      </c>
      <c r="I86" s="91">
        <f t="shared" si="8"/>
        <v>4</v>
      </c>
      <c r="J86" s="123">
        <v>146</v>
      </c>
      <c r="K86" s="124">
        <f>TRUNC(J86+J86*$K$4,2)</f>
        <v>179.6</v>
      </c>
      <c r="L86" s="269">
        <f t="shared" si="9"/>
        <v>718.4</v>
      </c>
      <c r="M86" s="271"/>
      <c r="N86" s="274">
        <f t="shared" si="10"/>
        <v>718.4</v>
      </c>
      <c r="O86" s="274">
        <f t="shared" si="11"/>
        <v>0</v>
      </c>
      <c r="P86" s="274">
        <f t="shared" si="12"/>
        <v>0</v>
      </c>
      <c r="Q86" s="274">
        <f t="shared" si="13"/>
        <v>0</v>
      </c>
      <c r="R86" s="274">
        <f t="shared" si="14"/>
        <v>0</v>
      </c>
      <c r="S86" s="280">
        <f t="shared" si="15"/>
        <v>718.4</v>
      </c>
    </row>
    <row r="87" s="230" customFormat="1" ht="33.75" customHeight="1" spans="1:19">
      <c r="A87" s="243" t="s">
        <v>145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5"/>
      <c r="L87" s="275">
        <f t="shared" ref="L87:R87" si="16">SUM(L7:L86)</f>
        <v>425884.44</v>
      </c>
      <c r="M87" s="276"/>
      <c r="N87" s="277">
        <f t="shared" si="16"/>
        <v>213087.22</v>
      </c>
      <c r="O87" s="278">
        <f t="shared" si="16"/>
        <v>49351.9</v>
      </c>
      <c r="P87" s="279">
        <f t="shared" si="16"/>
        <v>133855.56</v>
      </c>
      <c r="Q87" s="278">
        <f t="shared" si="16"/>
        <v>27513.56</v>
      </c>
      <c r="R87" s="278">
        <f t="shared" si="16"/>
        <v>2076.2</v>
      </c>
      <c r="S87" s="281">
        <f>N87+O87+P87+Q87+R87</f>
        <v>425884.44</v>
      </c>
    </row>
    <row r="88" s="230" customFormat="1" customHeight="1" spans="3:14">
      <c r="C88" s="253"/>
      <c r="D88" s="253"/>
      <c r="E88" s="253"/>
      <c r="F88" s="253"/>
      <c r="G88" s="253"/>
      <c r="H88" s="253"/>
      <c r="I88" s="253"/>
      <c r="J88" s="253"/>
      <c r="K88" s="253"/>
      <c r="L88" s="254"/>
      <c r="M88" s="276"/>
      <c r="N88" s="276"/>
    </row>
    <row r="89" s="230" customFormat="1" customHeight="1" spans="3:19">
      <c r="C89" s="253"/>
      <c r="D89" s="253"/>
      <c r="E89" s="253"/>
      <c r="F89" s="253"/>
      <c r="G89" s="253"/>
      <c r="H89" s="253"/>
      <c r="I89" s="253"/>
      <c r="J89" s="253"/>
      <c r="K89" s="253"/>
      <c r="L89" s="254"/>
      <c r="S89" s="282">
        <f>N87+O87+P87+Q87+R87</f>
        <v>425884.44</v>
      </c>
    </row>
    <row r="92" customHeight="1" spans="12:12">
      <c r="L92" s="254">
        <f>L87+'LOT I_PRINCIPAL'!L87</f>
        <v>2129422.2</v>
      </c>
    </row>
  </sheetData>
  <mergeCells count="13">
    <mergeCell ref="A1:L1"/>
    <mergeCell ref="A2:L2"/>
    <mergeCell ref="A3:L3"/>
    <mergeCell ref="A4:I4"/>
    <mergeCell ref="K4:L4"/>
    <mergeCell ref="D5:I5"/>
    <mergeCell ref="A87:K87"/>
    <mergeCell ref="A5:A6"/>
    <mergeCell ref="B5:B6"/>
    <mergeCell ref="C5:C6"/>
    <mergeCell ref="J5:J6"/>
    <mergeCell ref="K5:K6"/>
    <mergeCell ref="L5:L6"/>
  </mergeCells>
  <conditionalFormatting sqref="M7:M86">
    <cfRule type="cellIs" dxfId="2" priority="3" operator="lessThan">
      <formula>49</formula>
    </cfRule>
    <cfRule type="cellIs" dxfId="1" priority="2" operator="greaterThan">
      <formula>50</formula>
    </cfRule>
    <cfRule type="cellIs" dxfId="0" priority="1" operator="greaterThan">
      <formula>150</formula>
    </cfRule>
  </conditionalFormatting>
  <printOptions horizontalCentered="1"/>
  <pageMargins left="0.751388888888889" right="0.751388888888889" top="1" bottom="1" header="0.5" footer="0.5"/>
  <pageSetup paperSize="9" scale="45" orientation="portrait" horizontalDpi="600"/>
  <headerFooter/>
  <colBreaks count="1" manualBreakCount="1">
    <brk id="12" max="8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6"/>
  <sheetViews>
    <sheetView view="pageBreakPreview" zoomScale="70" zoomScaleNormal="100" workbookViewId="0">
      <selection activeCell="A3" sqref="A3:L3"/>
    </sheetView>
  </sheetViews>
  <sheetFormatPr defaultColWidth="9.14285714285714" defaultRowHeight="23.1" customHeight="1"/>
  <cols>
    <col min="1" max="1" width="8.14285714285714" style="136" customWidth="1"/>
    <col min="2" max="2" width="74.5714285714286" style="137" customWidth="1"/>
    <col min="3" max="3" width="9" style="136" customWidth="1"/>
    <col min="4" max="4" width="23.4285714285714" style="136" customWidth="1"/>
    <col min="5" max="5" width="10.7142857142857" style="136" customWidth="1"/>
    <col min="6" max="6" width="14.2857142857143" style="136" customWidth="1"/>
    <col min="7" max="7" width="10.5714285714286" style="136" customWidth="1"/>
    <col min="8" max="8" width="13.1428571428571" style="136" customWidth="1"/>
    <col min="9" max="9" width="11.5714285714286" style="136" customWidth="1"/>
    <col min="10" max="10" width="16.4285714285714" style="138" customWidth="1"/>
    <col min="11" max="11" width="14.1428571428571" style="138" customWidth="1"/>
    <col min="12" max="12" width="21.2857142857143" style="210" customWidth="1"/>
    <col min="13" max="13" width="11.5714285714286" style="136"/>
    <col min="14" max="14" width="26.1428571428571" style="136" customWidth="1"/>
    <col min="15" max="18" width="20.4285714285714" style="136" customWidth="1"/>
    <col min="19" max="19" width="21.1428571428571" style="136" customWidth="1"/>
    <col min="20" max="16384" width="9.14285714285714" style="136"/>
  </cols>
  <sheetData>
    <row r="1" ht="47.1" customHeight="1" spans="1:12">
      <c r="A1" s="232" t="s">
        <v>148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9"/>
    </row>
    <row r="2" ht="32.1" customHeight="1" spans="1:1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40"/>
    </row>
    <row r="3" ht="32.1" customHeight="1" spans="1:12">
      <c r="A3" s="236" t="s">
        <v>149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41"/>
    </row>
    <row r="4" ht="81" customHeight="1" spans="1:12">
      <c r="A4" s="187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</row>
    <row r="5" s="230" customFormat="1" ht="35.2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ht="27.75" customHeight="1" spans="1:12">
      <c r="A6" s="88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19" t="s">
        <v>7</v>
      </c>
    </row>
    <row r="7" ht="38.25" customHeight="1" spans="1:19">
      <c r="A7" s="88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19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ht="47.25" spans="1:19">
      <c r="A8" s="152">
        <v>1</v>
      </c>
      <c r="B8" s="238" t="s">
        <v>151</v>
      </c>
      <c r="C8" s="152" t="s">
        <v>50</v>
      </c>
      <c r="D8" s="152">
        <v>150</v>
      </c>
      <c r="E8" s="152">
        <v>50</v>
      </c>
      <c r="F8" s="159">
        <v>0</v>
      </c>
      <c r="G8" s="152">
        <v>30</v>
      </c>
      <c r="H8" s="159">
        <v>0</v>
      </c>
      <c r="I8" s="159">
        <f t="shared" ref="I8:I20" si="0">D8+CY8+E8+F8+G8+H8</f>
        <v>230</v>
      </c>
      <c r="J8" s="123">
        <v>5.68</v>
      </c>
      <c r="K8" s="124">
        <f>TRUNC(J8+J8*$K$5,2)</f>
        <v>6.98</v>
      </c>
      <c r="L8" s="125">
        <f>I8*K8</f>
        <v>1605.4</v>
      </c>
      <c r="M8" s="242"/>
      <c r="N8" s="126">
        <f>K8*D8</f>
        <v>1047</v>
      </c>
      <c r="O8" s="126">
        <f>K8*E8</f>
        <v>349</v>
      </c>
      <c r="P8" s="126">
        <f>K8*F8</f>
        <v>0</v>
      </c>
      <c r="Q8" s="126">
        <f>K8*G8</f>
        <v>209.4</v>
      </c>
      <c r="R8" s="126">
        <f>K8*H8</f>
        <v>0</v>
      </c>
      <c r="S8" s="135">
        <f>SUM(N8:R8)</f>
        <v>1605.4</v>
      </c>
    </row>
    <row r="9" ht="31.5" spans="1:19">
      <c r="A9" s="152">
        <v>2</v>
      </c>
      <c r="B9" s="238" t="s">
        <v>152</v>
      </c>
      <c r="C9" s="152" t="s">
        <v>50</v>
      </c>
      <c r="D9" s="152">
        <v>80</v>
      </c>
      <c r="E9" s="152">
        <v>0</v>
      </c>
      <c r="F9" s="159">
        <v>0</v>
      </c>
      <c r="G9" s="159">
        <v>0</v>
      </c>
      <c r="H9" s="159">
        <v>0</v>
      </c>
      <c r="I9" s="159">
        <f t="shared" si="0"/>
        <v>80</v>
      </c>
      <c r="J9" s="123">
        <v>3.71</v>
      </c>
      <c r="K9" s="124">
        <f t="shared" ref="K9:K72" si="1">TRUNC(J9+J9*$K$5,2)</f>
        <v>4.56</v>
      </c>
      <c r="L9" s="125">
        <f t="shared" ref="L9:L72" si="2">I9*K9</f>
        <v>364.8</v>
      </c>
      <c r="M9" s="242"/>
      <c r="N9" s="126">
        <f t="shared" ref="N9:N72" si="3">K9*D9</f>
        <v>364.8</v>
      </c>
      <c r="O9" s="126">
        <f t="shared" ref="O9:O72" si="4">K9*E9</f>
        <v>0</v>
      </c>
      <c r="P9" s="126">
        <f t="shared" ref="P9:P72" si="5">K9*F9</f>
        <v>0</v>
      </c>
      <c r="Q9" s="126">
        <f t="shared" ref="Q9:Q72" si="6">K9*G9</f>
        <v>0</v>
      </c>
      <c r="R9" s="126">
        <f t="shared" ref="R9:R72" si="7">K9*H9</f>
        <v>0</v>
      </c>
      <c r="S9" s="135">
        <f>SUM(N9:R9)</f>
        <v>364.8</v>
      </c>
    </row>
    <row r="10" ht="31.5" spans="1:19">
      <c r="A10" s="152">
        <v>3</v>
      </c>
      <c r="B10" s="238" t="s">
        <v>153</v>
      </c>
      <c r="C10" s="157" t="s">
        <v>50</v>
      </c>
      <c r="D10" s="152">
        <v>80</v>
      </c>
      <c r="E10" s="152">
        <v>50</v>
      </c>
      <c r="F10" s="159">
        <v>0</v>
      </c>
      <c r="G10" s="152">
        <v>20</v>
      </c>
      <c r="H10" s="159">
        <v>0</v>
      </c>
      <c r="I10" s="159">
        <f t="shared" si="0"/>
        <v>150</v>
      </c>
      <c r="J10" s="123">
        <v>2.51</v>
      </c>
      <c r="K10" s="124">
        <f t="shared" si="1"/>
        <v>3.08</v>
      </c>
      <c r="L10" s="125">
        <f t="shared" si="2"/>
        <v>462</v>
      </c>
      <c r="M10" s="242"/>
      <c r="N10" s="126">
        <f t="shared" si="3"/>
        <v>246.4</v>
      </c>
      <c r="O10" s="126">
        <f t="shared" si="4"/>
        <v>154</v>
      </c>
      <c r="P10" s="126">
        <f t="shared" si="5"/>
        <v>0</v>
      </c>
      <c r="Q10" s="126">
        <f t="shared" si="6"/>
        <v>61.6</v>
      </c>
      <c r="R10" s="126">
        <f t="shared" si="7"/>
        <v>0</v>
      </c>
      <c r="S10" s="135">
        <f t="shared" ref="S10:S73" si="8">SUM(N10:R10)</f>
        <v>462</v>
      </c>
    </row>
    <row r="11" ht="15.75" spans="1:19">
      <c r="A11" s="152">
        <v>4</v>
      </c>
      <c r="B11" s="238" t="s">
        <v>154</v>
      </c>
      <c r="C11" s="157" t="s">
        <v>50</v>
      </c>
      <c r="D11" s="152">
        <v>200</v>
      </c>
      <c r="E11" s="152">
        <v>0</v>
      </c>
      <c r="F11" s="159">
        <v>0</v>
      </c>
      <c r="G11" s="152">
        <v>0</v>
      </c>
      <c r="H11" s="159">
        <v>0</v>
      </c>
      <c r="I11" s="159">
        <f t="shared" si="0"/>
        <v>200</v>
      </c>
      <c r="J11" s="123">
        <v>1.4</v>
      </c>
      <c r="K11" s="124">
        <f t="shared" si="1"/>
        <v>1.72</v>
      </c>
      <c r="L11" s="125">
        <f t="shared" si="2"/>
        <v>344</v>
      </c>
      <c r="M11" s="242"/>
      <c r="N11" s="126">
        <f t="shared" si="3"/>
        <v>344</v>
      </c>
      <c r="O11" s="126">
        <f t="shared" si="4"/>
        <v>0</v>
      </c>
      <c r="P11" s="126">
        <f t="shared" si="5"/>
        <v>0</v>
      </c>
      <c r="Q11" s="126">
        <f t="shared" si="6"/>
        <v>0</v>
      </c>
      <c r="R11" s="126">
        <f t="shared" si="7"/>
        <v>0</v>
      </c>
      <c r="S11" s="135">
        <f t="shared" si="8"/>
        <v>344</v>
      </c>
    </row>
    <row r="12" ht="31.5" spans="1:19">
      <c r="A12" s="152">
        <v>5</v>
      </c>
      <c r="B12" s="238" t="s">
        <v>155</v>
      </c>
      <c r="C12" s="157" t="s">
        <v>50</v>
      </c>
      <c r="D12" s="152">
        <v>80</v>
      </c>
      <c r="E12" s="152">
        <v>50</v>
      </c>
      <c r="F12" s="159">
        <v>0</v>
      </c>
      <c r="G12" s="152">
        <v>20</v>
      </c>
      <c r="H12" s="159">
        <v>0</v>
      </c>
      <c r="I12" s="159">
        <f t="shared" si="0"/>
        <v>150</v>
      </c>
      <c r="J12" s="123">
        <v>0.74</v>
      </c>
      <c r="K12" s="124">
        <f t="shared" si="1"/>
        <v>0.91</v>
      </c>
      <c r="L12" s="125">
        <f t="shared" si="2"/>
        <v>136.5</v>
      </c>
      <c r="M12" s="242"/>
      <c r="N12" s="126">
        <f t="shared" si="3"/>
        <v>72.8</v>
      </c>
      <c r="O12" s="126">
        <f t="shared" si="4"/>
        <v>45.5</v>
      </c>
      <c r="P12" s="126">
        <f t="shared" si="5"/>
        <v>0</v>
      </c>
      <c r="Q12" s="126">
        <f t="shared" si="6"/>
        <v>18.2</v>
      </c>
      <c r="R12" s="126">
        <f t="shared" si="7"/>
        <v>0</v>
      </c>
      <c r="S12" s="135">
        <f t="shared" si="8"/>
        <v>136.5</v>
      </c>
    </row>
    <row r="13" ht="15.75" spans="1:19">
      <c r="A13" s="152">
        <v>6</v>
      </c>
      <c r="B13" s="238" t="s">
        <v>156</v>
      </c>
      <c r="C13" s="152" t="s">
        <v>50</v>
      </c>
      <c r="D13" s="152">
        <v>100</v>
      </c>
      <c r="E13" s="152">
        <v>50</v>
      </c>
      <c r="F13" s="159">
        <v>0</v>
      </c>
      <c r="G13" s="152">
        <v>30</v>
      </c>
      <c r="H13" s="159">
        <v>0</v>
      </c>
      <c r="I13" s="159">
        <f t="shared" si="0"/>
        <v>180</v>
      </c>
      <c r="J13" s="123">
        <v>11.99</v>
      </c>
      <c r="K13" s="124">
        <f t="shared" si="1"/>
        <v>14.75</v>
      </c>
      <c r="L13" s="125">
        <f t="shared" si="2"/>
        <v>2655</v>
      </c>
      <c r="M13" s="242"/>
      <c r="N13" s="126">
        <f t="shared" si="3"/>
        <v>1475</v>
      </c>
      <c r="O13" s="126">
        <f t="shared" si="4"/>
        <v>737.5</v>
      </c>
      <c r="P13" s="126">
        <f t="shared" si="5"/>
        <v>0</v>
      </c>
      <c r="Q13" s="126">
        <f t="shared" si="6"/>
        <v>442.5</v>
      </c>
      <c r="R13" s="126">
        <f t="shared" si="7"/>
        <v>0</v>
      </c>
      <c r="S13" s="135">
        <f t="shared" si="8"/>
        <v>2655</v>
      </c>
    </row>
    <row r="14" ht="15.75" spans="1:19">
      <c r="A14" s="152">
        <v>7</v>
      </c>
      <c r="B14" s="238" t="s">
        <v>157</v>
      </c>
      <c r="C14" s="152" t="s">
        <v>50</v>
      </c>
      <c r="D14" s="152">
        <v>100</v>
      </c>
      <c r="E14" s="152">
        <v>50</v>
      </c>
      <c r="F14" s="159">
        <v>0</v>
      </c>
      <c r="G14" s="152">
        <v>30</v>
      </c>
      <c r="H14" s="159">
        <v>0</v>
      </c>
      <c r="I14" s="159">
        <f t="shared" si="0"/>
        <v>180</v>
      </c>
      <c r="J14" s="123">
        <v>11.99</v>
      </c>
      <c r="K14" s="124">
        <f t="shared" si="1"/>
        <v>14.75</v>
      </c>
      <c r="L14" s="125">
        <f t="shared" si="2"/>
        <v>2655</v>
      </c>
      <c r="M14" s="242"/>
      <c r="N14" s="126">
        <f t="shared" si="3"/>
        <v>1475</v>
      </c>
      <c r="O14" s="126">
        <f t="shared" si="4"/>
        <v>737.5</v>
      </c>
      <c r="P14" s="126">
        <f t="shared" si="5"/>
        <v>0</v>
      </c>
      <c r="Q14" s="126">
        <f t="shared" si="6"/>
        <v>442.5</v>
      </c>
      <c r="R14" s="126">
        <f t="shared" si="7"/>
        <v>0</v>
      </c>
      <c r="S14" s="135">
        <f t="shared" si="8"/>
        <v>2655</v>
      </c>
    </row>
    <row r="15" s="174" customFormat="1" ht="15.75" spans="1:19">
      <c r="A15" s="152">
        <v>8</v>
      </c>
      <c r="B15" s="238" t="s">
        <v>158</v>
      </c>
      <c r="C15" s="152" t="s">
        <v>73</v>
      </c>
      <c r="D15" s="152">
        <v>100</v>
      </c>
      <c r="E15" s="152">
        <v>20</v>
      </c>
      <c r="F15" s="159">
        <v>0</v>
      </c>
      <c r="G15" s="152">
        <v>10</v>
      </c>
      <c r="H15" s="159">
        <v>0</v>
      </c>
      <c r="I15" s="159">
        <f t="shared" si="0"/>
        <v>130</v>
      </c>
      <c r="J15" s="123">
        <v>199</v>
      </c>
      <c r="K15" s="124">
        <f t="shared" si="1"/>
        <v>244.8</v>
      </c>
      <c r="L15" s="125">
        <f t="shared" si="2"/>
        <v>31824</v>
      </c>
      <c r="M15" s="242"/>
      <c r="N15" s="126">
        <f t="shared" si="3"/>
        <v>24480</v>
      </c>
      <c r="O15" s="126">
        <f t="shared" si="4"/>
        <v>4896</v>
      </c>
      <c r="P15" s="126">
        <f t="shared" si="5"/>
        <v>0</v>
      </c>
      <c r="Q15" s="126">
        <f t="shared" si="6"/>
        <v>2448</v>
      </c>
      <c r="R15" s="126">
        <f t="shared" si="7"/>
        <v>0</v>
      </c>
      <c r="S15" s="135">
        <f t="shared" si="8"/>
        <v>31824</v>
      </c>
    </row>
    <row r="16" ht="15.75" spans="1:19">
      <c r="A16" s="152">
        <v>9</v>
      </c>
      <c r="B16" s="238" t="s">
        <v>159</v>
      </c>
      <c r="C16" s="157" t="s">
        <v>73</v>
      </c>
      <c r="D16" s="152">
        <v>100</v>
      </c>
      <c r="E16" s="152">
        <v>20</v>
      </c>
      <c r="F16" s="159">
        <v>0</v>
      </c>
      <c r="G16" s="152">
        <v>10</v>
      </c>
      <c r="H16" s="159">
        <v>0</v>
      </c>
      <c r="I16" s="159">
        <f t="shared" si="0"/>
        <v>130</v>
      </c>
      <c r="J16" s="123">
        <v>232.66</v>
      </c>
      <c r="K16" s="124">
        <f t="shared" si="1"/>
        <v>286.21</v>
      </c>
      <c r="L16" s="125">
        <f t="shared" si="2"/>
        <v>37207.3</v>
      </c>
      <c r="M16" s="242"/>
      <c r="N16" s="126">
        <f t="shared" si="3"/>
        <v>28621</v>
      </c>
      <c r="O16" s="126">
        <f t="shared" si="4"/>
        <v>5724.2</v>
      </c>
      <c r="P16" s="126">
        <f t="shared" si="5"/>
        <v>0</v>
      </c>
      <c r="Q16" s="126">
        <f t="shared" si="6"/>
        <v>2862.1</v>
      </c>
      <c r="R16" s="126">
        <f t="shared" si="7"/>
        <v>0</v>
      </c>
      <c r="S16" s="135">
        <f t="shared" si="8"/>
        <v>37207.3</v>
      </c>
    </row>
    <row r="17" ht="15.75" spans="1:19">
      <c r="A17" s="152">
        <v>10</v>
      </c>
      <c r="B17" s="238" t="s">
        <v>160</v>
      </c>
      <c r="C17" s="157" t="s">
        <v>73</v>
      </c>
      <c r="D17" s="152">
        <v>100</v>
      </c>
      <c r="E17" s="152">
        <v>20</v>
      </c>
      <c r="F17" s="159">
        <v>0</v>
      </c>
      <c r="G17" s="152">
        <v>10</v>
      </c>
      <c r="H17" s="159">
        <v>0</v>
      </c>
      <c r="I17" s="159">
        <f t="shared" si="0"/>
        <v>130</v>
      </c>
      <c r="J17" s="123">
        <v>249.75</v>
      </c>
      <c r="K17" s="124">
        <f t="shared" si="1"/>
        <v>307.24</v>
      </c>
      <c r="L17" s="125">
        <f t="shared" si="2"/>
        <v>39941.2</v>
      </c>
      <c r="M17" s="242"/>
      <c r="N17" s="126">
        <f t="shared" si="3"/>
        <v>30724</v>
      </c>
      <c r="O17" s="126">
        <f t="shared" si="4"/>
        <v>6144.8</v>
      </c>
      <c r="P17" s="126">
        <f t="shared" si="5"/>
        <v>0</v>
      </c>
      <c r="Q17" s="126">
        <f t="shared" si="6"/>
        <v>3072.4</v>
      </c>
      <c r="R17" s="126">
        <f t="shared" si="7"/>
        <v>0</v>
      </c>
      <c r="S17" s="135">
        <f t="shared" si="8"/>
        <v>39941.2</v>
      </c>
    </row>
    <row r="18" s="231" customFormat="1" ht="78.75" spans="1:19">
      <c r="A18" s="152">
        <v>11</v>
      </c>
      <c r="B18" s="238" t="s">
        <v>161</v>
      </c>
      <c r="C18" s="152" t="s">
        <v>73</v>
      </c>
      <c r="D18" s="152">
        <v>150</v>
      </c>
      <c r="E18" s="152">
        <v>0</v>
      </c>
      <c r="F18" s="159">
        <v>0</v>
      </c>
      <c r="G18" s="159">
        <v>0</v>
      </c>
      <c r="H18" s="159">
        <v>0</v>
      </c>
      <c r="I18" s="159">
        <f t="shared" si="0"/>
        <v>150</v>
      </c>
      <c r="J18" s="123">
        <v>4.74</v>
      </c>
      <c r="K18" s="124">
        <f t="shared" si="1"/>
        <v>5.83</v>
      </c>
      <c r="L18" s="125">
        <f t="shared" si="2"/>
        <v>874.5</v>
      </c>
      <c r="M18" s="242"/>
      <c r="N18" s="126">
        <f t="shared" si="3"/>
        <v>874.5</v>
      </c>
      <c r="O18" s="126">
        <f t="shared" si="4"/>
        <v>0</v>
      </c>
      <c r="P18" s="126">
        <f t="shared" si="5"/>
        <v>0</v>
      </c>
      <c r="Q18" s="126">
        <f t="shared" si="6"/>
        <v>0</v>
      </c>
      <c r="R18" s="126">
        <f t="shared" si="7"/>
        <v>0</v>
      </c>
      <c r="S18" s="135">
        <f t="shared" si="8"/>
        <v>874.5</v>
      </c>
    </row>
    <row r="19" ht="78.75" spans="1:19">
      <c r="A19" s="152">
        <v>12</v>
      </c>
      <c r="B19" s="238" t="s">
        <v>162</v>
      </c>
      <c r="C19" s="157" t="s">
        <v>73</v>
      </c>
      <c r="D19" s="152">
        <v>100</v>
      </c>
      <c r="E19" s="152">
        <v>0</v>
      </c>
      <c r="F19" s="159">
        <v>0</v>
      </c>
      <c r="G19" s="159">
        <v>0</v>
      </c>
      <c r="H19" s="159">
        <v>0</v>
      </c>
      <c r="I19" s="159">
        <f t="shared" si="0"/>
        <v>100</v>
      </c>
      <c r="J19" s="123">
        <v>7.63</v>
      </c>
      <c r="K19" s="124">
        <f t="shared" si="1"/>
        <v>9.38</v>
      </c>
      <c r="L19" s="125">
        <f t="shared" si="2"/>
        <v>938</v>
      </c>
      <c r="M19" s="242"/>
      <c r="N19" s="126">
        <f t="shared" si="3"/>
        <v>938</v>
      </c>
      <c r="O19" s="126">
        <f t="shared" si="4"/>
        <v>0</v>
      </c>
      <c r="P19" s="126">
        <f t="shared" si="5"/>
        <v>0</v>
      </c>
      <c r="Q19" s="126">
        <f t="shared" si="6"/>
        <v>0</v>
      </c>
      <c r="R19" s="126">
        <f t="shared" si="7"/>
        <v>0</v>
      </c>
      <c r="S19" s="135">
        <f t="shared" si="8"/>
        <v>938</v>
      </c>
    </row>
    <row r="20" ht="78.75" spans="1:19">
      <c r="A20" s="152">
        <v>13</v>
      </c>
      <c r="B20" s="238" t="s">
        <v>163</v>
      </c>
      <c r="C20" s="157" t="s">
        <v>73</v>
      </c>
      <c r="D20" s="152">
        <v>100</v>
      </c>
      <c r="E20" s="152">
        <v>0</v>
      </c>
      <c r="F20" s="159">
        <v>0</v>
      </c>
      <c r="G20" s="159">
        <v>0</v>
      </c>
      <c r="H20" s="159">
        <v>0</v>
      </c>
      <c r="I20" s="159">
        <f t="shared" si="0"/>
        <v>100</v>
      </c>
      <c r="J20" s="123">
        <v>14.43</v>
      </c>
      <c r="K20" s="124">
        <f t="shared" si="1"/>
        <v>17.75</v>
      </c>
      <c r="L20" s="125">
        <f t="shared" si="2"/>
        <v>1775</v>
      </c>
      <c r="M20" s="242"/>
      <c r="N20" s="126">
        <f t="shared" si="3"/>
        <v>1775</v>
      </c>
      <c r="O20" s="126">
        <f t="shared" si="4"/>
        <v>0</v>
      </c>
      <c r="P20" s="126">
        <f t="shared" si="5"/>
        <v>0</v>
      </c>
      <c r="Q20" s="126">
        <f t="shared" si="6"/>
        <v>0</v>
      </c>
      <c r="R20" s="126">
        <f t="shared" si="7"/>
        <v>0</v>
      </c>
      <c r="S20" s="135">
        <f t="shared" si="8"/>
        <v>1775</v>
      </c>
    </row>
    <row r="21" ht="15.75" spans="1:19">
      <c r="A21" s="152">
        <v>14</v>
      </c>
      <c r="B21" s="238" t="s">
        <v>164</v>
      </c>
      <c r="C21" s="152" t="s">
        <v>50</v>
      </c>
      <c r="D21" s="152">
        <v>150</v>
      </c>
      <c r="E21" s="152">
        <v>100</v>
      </c>
      <c r="F21" s="159">
        <v>0</v>
      </c>
      <c r="G21" s="152">
        <v>100</v>
      </c>
      <c r="H21" s="159">
        <v>0</v>
      </c>
      <c r="I21" s="159">
        <f t="shared" ref="I21:I39" si="9">D21+CY21+E21+F21+G21+H21</f>
        <v>350</v>
      </c>
      <c r="J21" s="123">
        <v>4.25</v>
      </c>
      <c r="K21" s="124">
        <f t="shared" si="1"/>
        <v>5.22</v>
      </c>
      <c r="L21" s="125">
        <f t="shared" si="2"/>
        <v>1827</v>
      </c>
      <c r="M21" s="242"/>
      <c r="N21" s="126">
        <f t="shared" si="3"/>
        <v>783</v>
      </c>
      <c r="O21" s="126">
        <f t="shared" si="4"/>
        <v>522</v>
      </c>
      <c r="P21" s="126">
        <f t="shared" si="5"/>
        <v>0</v>
      </c>
      <c r="Q21" s="126">
        <f t="shared" si="6"/>
        <v>522</v>
      </c>
      <c r="R21" s="126">
        <f t="shared" si="7"/>
        <v>0</v>
      </c>
      <c r="S21" s="135">
        <f t="shared" si="8"/>
        <v>1827</v>
      </c>
    </row>
    <row r="22" ht="15.75" spans="1:19">
      <c r="A22" s="152">
        <v>15</v>
      </c>
      <c r="B22" s="238" t="s">
        <v>165</v>
      </c>
      <c r="C22" s="152" t="s">
        <v>50</v>
      </c>
      <c r="D22" s="152">
        <v>200</v>
      </c>
      <c r="E22" s="152">
        <v>0</v>
      </c>
      <c r="F22" s="159">
        <v>0</v>
      </c>
      <c r="G22" s="152">
        <v>50</v>
      </c>
      <c r="H22" s="159">
        <v>0</v>
      </c>
      <c r="I22" s="159">
        <f t="shared" si="9"/>
        <v>250</v>
      </c>
      <c r="J22" s="123">
        <v>4.38</v>
      </c>
      <c r="K22" s="124">
        <f t="shared" si="1"/>
        <v>5.38</v>
      </c>
      <c r="L22" s="125">
        <f t="shared" si="2"/>
        <v>1345</v>
      </c>
      <c r="M22" s="242"/>
      <c r="N22" s="126">
        <f t="shared" si="3"/>
        <v>1076</v>
      </c>
      <c r="O22" s="126">
        <f t="shared" si="4"/>
        <v>0</v>
      </c>
      <c r="P22" s="126">
        <f t="shared" si="5"/>
        <v>0</v>
      </c>
      <c r="Q22" s="126">
        <f t="shared" si="6"/>
        <v>269</v>
      </c>
      <c r="R22" s="126">
        <f t="shared" si="7"/>
        <v>0</v>
      </c>
      <c r="S22" s="135">
        <f t="shared" si="8"/>
        <v>1345</v>
      </c>
    </row>
    <row r="23" s="231" customFormat="1" ht="47.25" spans="1:19">
      <c r="A23" s="152">
        <v>16</v>
      </c>
      <c r="B23" s="238" t="s">
        <v>166</v>
      </c>
      <c r="C23" s="152" t="s">
        <v>50</v>
      </c>
      <c r="D23" s="152">
        <v>80</v>
      </c>
      <c r="E23" s="152">
        <v>40</v>
      </c>
      <c r="F23" s="159">
        <v>0</v>
      </c>
      <c r="G23" s="152">
        <v>20</v>
      </c>
      <c r="H23" s="159">
        <v>0</v>
      </c>
      <c r="I23" s="159">
        <f t="shared" si="9"/>
        <v>140</v>
      </c>
      <c r="J23" s="123">
        <v>76.82</v>
      </c>
      <c r="K23" s="124">
        <f t="shared" si="1"/>
        <v>94.5</v>
      </c>
      <c r="L23" s="125">
        <f t="shared" si="2"/>
        <v>13230</v>
      </c>
      <c r="M23" s="242"/>
      <c r="N23" s="126">
        <f t="shared" si="3"/>
        <v>7560</v>
      </c>
      <c r="O23" s="126">
        <f t="shared" si="4"/>
        <v>3780</v>
      </c>
      <c r="P23" s="126">
        <f t="shared" si="5"/>
        <v>0</v>
      </c>
      <c r="Q23" s="126">
        <f t="shared" si="6"/>
        <v>1890</v>
      </c>
      <c r="R23" s="126">
        <f t="shared" si="7"/>
        <v>0</v>
      </c>
      <c r="S23" s="135">
        <f t="shared" si="8"/>
        <v>13230</v>
      </c>
    </row>
    <row r="24" ht="47.25" spans="1:19">
      <c r="A24" s="152">
        <v>17</v>
      </c>
      <c r="B24" s="238" t="s">
        <v>167</v>
      </c>
      <c r="C24" s="152" t="s">
        <v>50</v>
      </c>
      <c r="D24" s="152">
        <v>150</v>
      </c>
      <c r="E24" s="152">
        <v>50</v>
      </c>
      <c r="F24" s="159">
        <v>0</v>
      </c>
      <c r="G24" s="152">
        <v>20</v>
      </c>
      <c r="H24" s="159">
        <v>0</v>
      </c>
      <c r="I24" s="159">
        <f t="shared" si="9"/>
        <v>220</v>
      </c>
      <c r="J24" s="123">
        <v>119</v>
      </c>
      <c r="K24" s="124">
        <f t="shared" si="1"/>
        <v>146.39</v>
      </c>
      <c r="L24" s="125">
        <f t="shared" si="2"/>
        <v>32205.8</v>
      </c>
      <c r="M24" s="242"/>
      <c r="N24" s="126">
        <f t="shared" si="3"/>
        <v>21958.5</v>
      </c>
      <c r="O24" s="126">
        <f t="shared" si="4"/>
        <v>7319.5</v>
      </c>
      <c r="P24" s="126">
        <f t="shared" si="5"/>
        <v>0</v>
      </c>
      <c r="Q24" s="126">
        <f t="shared" si="6"/>
        <v>2927.8</v>
      </c>
      <c r="R24" s="126">
        <f t="shared" si="7"/>
        <v>0</v>
      </c>
      <c r="S24" s="135">
        <f t="shared" si="8"/>
        <v>32205.8</v>
      </c>
    </row>
    <row r="25" ht="31.5" spans="1:19">
      <c r="A25" s="152">
        <v>18</v>
      </c>
      <c r="B25" s="238" t="s">
        <v>168</v>
      </c>
      <c r="C25" s="152" t="s">
        <v>73</v>
      </c>
      <c r="D25" s="152">
        <v>200</v>
      </c>
      <c r="E25" s="152">
        <v>80</v>
      </c>
      <c r="F25" s="159">
        <v>0</v>
      </c>
      <c r="G25" s="152">
        <v>50</v>
      </c>
      <c r="H25" s="159">
        <v>0</v>
      </c>
      <c r="I25" s="159">
        <f t="shared" si="9"/>
        <v>330</v>
      </c>
      <c r="J25" s="123">
        <v>6.08</v>
      </c>
      <c r="K25" s="124">
        <f t="shared" si="1"/>
        <v>7.47</v>
      </c>
      <c r="L25" s="125">
        <f t="shared" si="2"/>
        <v>2465.1</v>
      </c>
      <c r="M25" s="242"/>
      <c r="N25" s="126">
        <f t="shared" si="3"/>
        <v>1494</v>
      </c>
      <c r="O25" s="126">
        <f t="shared" si="4"/>
        <v>597.6</v>
      </c>
      <c r="P25" s="126">
        <f t="shared" si="5"/>
        <v>0</v>
      </c>
      <c r="Q25" s="126">
        <f t="shared" si="6"/>
        <v>373.5</v>
      </c>
      <c r="R25" s="126">
        <f t="shared" si="7"/>
        <v>0</v>
      </c>
      <c r="S25" s="135">
        <f t="shared" si="8"/>
        <v>2465.1</v>
      </c>
    </row>
    <row r="26" ht="15.75" spans="1:19">
      <c r="A26" s="152">
        <v>19</v>
      </c>
      <c r="B26" s="238" t="s">
        <v>169</v>
      </c>
      <c r="C26" s="152" t="s">
        <v>73</v>
      </c>
      <c r="D26" s="152">
        <v>50</v>
      </c>
      <c r="E26" s="152">
        <v>30</v>
      </c>
      <c r="F26" s="159">
        <v>0</v>
      </c>
      <c r="G26" s="152">
        <v>20</v>
      </c>
      <c r="H26" s="159">
        <v>0</v>
      </c>
      <c r="I26" s="159">
        <f t="shared" si="9"/>
        <v>100</v>
      </c>
      <c r="J26" s="123">
        <v>122.4</v>
      </c>
      <c r="K26" s="124">
        <f t="shared" si="1"/>
        <v>150.57</v>
      </c>
      <c r="L26" s="125">
        <f t="shared" si="2"/>
        <v>15057</v>
      </c>
      <c r="M26" s="242"/>
      <c r="N26" s="126">
        <f t="shared" si="3"/>
        <v>7528.5</v>
      </c>
      <c r="O26" s="126">
        <f t="shared" si="4"/>
        <v>4517.1</v>
      </c>
      <c r="P26" s="126">
        <f t="shared" si="5"/>
        <v>0</v>
      </c>
      <c r="Q26" s="126">
        <f t="shared" si="6"/>
        <v>3011.4</v>
      </c>
      <c r="R26" s="126">
        <f t="shared" si="7"/>
        <v>0</v>
      </c>
      <c r="S26" s="135">
        <f t="shared" si="8"/>
        <v>15057</v>
      </c>
    </row>
    <row r="27" ht="15.75" spans="1:19">
      <c r="A27" s="152">
        <v>20</v>
      </c>
      <c r="B27" s="238" t="s">
        <v>170</v>
      </c>
      <c r="C27" s="152" t="s">
        <v>73</v>
      </c>
      <c r="D27" s="152">
        <v>50</v>
      </c>
      <c r="E27" s="152">
        <v>30</v>
      </c>
      <c r="F27" s="159">
        <v>0</v>
      </c>
      <c r="G27" s="152">
        <v>20</v>
      </c>
      <c r="H27" s="159">
        <v>0</v>
      </c>
      <c r="I27" s="159">
        <f t="shared" si="9"/>
        <v>100</v>
      </c>
      <c r="J27" s="123">
        <v>117</v>
      </c>
      <c r="K27" s="124">
        <f t="shared" si="1"/>
        <v>143.93</v>
      </c>
      <c r="L27" s="125">
        <f t="shared" si="2"/>
        <v>14393</v>
      </c>
      <c r="M27" s="242"/>
      <c r="N27" s="126">
        <f t="shared" si="3"/>
        <v>7196.5</v>
      </c>
      <c r="O27" s="126">
        <f t="shared" si="4"/>
        <v>4317.9</v>
      </c>
      <c r="P27" s="126">
        <f t="shared" si="5"/>
        <v>0</v>
      </c>
      <c r="Q27" s="126">
        <f t="shared" si="6"/>
        <v>2878.6</v>
      </c>
      <c r="R27" s="126">
        <f t="shared" si="7"/>
        <v>0</v>
      </c>
      <c r="S27" s="135">
        <f t="shared" si="8"/>
        <v>14393</v>
      </c>
    </row>
    <row r="28" ht="15.75" spans="1:19">
      <c r="A28" s="152">
        <v>21</v>
      </c>
      <c r="B28" s="238" t="s">
        <v>171</v>
      </c>
      <c r="C28" s="157" t="s">
        <v>73</v>
      </c>
      <c r="D28" s="152">
        <v>50</v>
      </c>
      <c r="E28" s="152">
        <v>0</v>
      </c>
      <c r="F28" s="159">
        <v>0</v>
      </c>
      <c r="G28" s="159">
        <v>0</v>
      </c>
      <c r="H28" s="159">
        <v>0</v>
      </c>
      <c r="I28" s="159">
        <f t="shared" si="9"/>
        <v>50</v>
      </c>
      <c r="J28" s="123">
        <v>113.78</v>
      </c>
      <c r="K28" s="124">
        <f t="shared" si="1"/>
        <v>139.97</v>
      </c>
      <c r="L28" s="125">
        <f t="shared" si="2"/>
        <v>6998.5</v>
      </c>
      <c r="M28" s="242"/>
      <c r="N28" s="126">
        <f t="shared" si="3"/>
        <v>6998.5</v>
      </c>
      <c r="O28" s="126">
        <f t="shared" si="4"/>
        <v>0</v>
      </c>
      <c r="P28" s="126">
        <f t="shared" si="5"/>
        <v>0</v>
      </c>
      <c r="Q28" s="126">
        <f t="shared" si="6"/>
        <v>0</v>
      </c>
      <c r="R28" s="126">
        <f t="shared" si="7"/>
        <v>0</v>
      </c>
      <c r="S28" s="135">
        <f t="shared" si="8"/>
        <v>6998.5</v>
      </c>
    </row>
    <row r="29" ht="15.75" spans="1:19">
      <c r="A29" s="152">
        <v>22</v>
      </c>
      <c r="B29" s="238" t="s">
        <v>172</v>
      </c>
      <c r="C29" s="152" t="s">
        <v>50</v>
      </c>
      <c r="D29" s="152">
        <v>80</v>
      </c>
      <c r="E29" s="152">
        <v>0</v>
      </c>
      <c r="F29" s="159">
        <v>0</v>
      </c>
      <c r="G29" s="159">
        <v>0</v>
      </c>
      <c r="H29" s="159">
        <v>0</v>
      </c>
      <c r="I29" s="159">
        <f t="shared" si="9"/>
        <v>80</v>
      </c>
      <c r="J29" s="123">
        <v>33.03</v>
      </c>
      <c r="K29" s="124">
        <f t="shared" si="1"/>
        <v>40.63</v>
      </c>
      <c r="L29" s="125">
        <f t="shared" si="2"/>
        <v>3250.4</v>
      </c>
      <c r="M29" s="242"/>
      <c r="N29" s="126">
        <f t="shared" si="3"/>
        <v>3250.4</v>
      </c>
      <c r="O29" s="126">
        <f t="shared" si="4"/>
        <v>0</v>
      </c>
      <c r="P29" s="126">
        <f t="shared" si="5"/>
        <v>0</v>
      </c>
      <c r="Q29" s="126">
        <f t="shared" si="6"/>
        <v>0</v>
      </c>
      <c r="R29" s="126">
        <f t="shared" si="7"/>
        <v>0</v>
      </c>
      <c r="S29" s="135">
        <f t="shared" si="8"/>
        <v>3250.4</v>
      </c>
    </row>
    <row r="30" ht="47.25" spans="1:19">
      <c r="A30" s="152">
        <v>23</v>
      </c>
      <c r="B30" s="238" t="s">
        <v>173</v>
      </c>
      <c r="C30" s="152" t="s">
        <v>50</v>
      </c>
      <c r="D30" s="152">
        <v>250</v>
      </c>
      <c r="E30" s="152">
        <v>80</v>
      </c>
      <c r="F30" s="159">
        <v>0</v>
      </c>
      <c r="G30" s="152">
        <v>50</v>
      </c>
      <c r="H30" s="159">
        <v>0</v>
      </c>
      <c r="I30" s="159">
        <f t="shared" si="9"/>
        <v>380</v>
      </c>
      <c r="J30" s="123">
        <v>36.08</v>
      </c>
      <c r="K30" s="124">
        <f t="shared" si="1"/>
        <v>44.38</v>
      </c>
      <c r="L30" s="125">
        <f t="shared" si="2"/>
        <v>16864.4</v>
      </c>
      <c r="M30" s="242"/>
      <c r="N30" s="126">
        <f t="shared" si="3"/>
        <v>11095</v>
      </c>
      <c r="O30" s="126">
        <f t="shared" si="4"/>
        <v>3550.4</v>
      </c>
      <c r="P30" s="126">
        <f t="shared" si="5"/>
        <v>0</v>
      </c>
      <c r="Q30" s="126">
        <f t="shared" si="6"/>
        <v>2219</v>
      </c>
      <c r="R30" s="126">
        <f t="shared" si="7"/>
        <v>0</v>
      </c>
      <c r="S30" s="135">
        <f t="shared" si="8"/>
        <v>16864.4</v>
      </c>
    </row>
    <row r="31" ht="15.75" spans="1:19">
      <c r="A31" s="152">
        <v>24</v>
      </c>
      <c r="B31" s="238" t="s">
        <v>174</v>
      </c>
      <c r="C31" s="152" t="s">
        <v>50</v>
      </c>
      <c r="D31" s="152">
        <v>100</v>
      </c>
      <c r="E31" s="152">
        <v>50</v>
      </c>
      <c r="F31" s="159">
        <v>0</v>
      </c>
      <c r="G31" s="152">
        <v>20</v>
      </c>
      <c r="H31" s="159">
        <v>0</v>
      </c>
      <c r="I31" s="159">
        <f t="shared" si="9"/>
        <v>170</v>
      </c>
      <c r="J31" s="123">
        <v>3.97</v>
      </c>
      <c r="K31" s="124">
        <f t="shared" si="1"/>
        <v>4.88</v>
      </c>
      <c r="L31" s="125">
        <f t="shared" si="2"/>
        <v>829.6</v>
      </c>
      <c r="M31" s="242"/>
      <c r="N31" s="126">
        <f t="shared" si="3"/>
        <v>488</v>
      </c>
      <c r="O31" s="126">
        <f t="shared" si="4"/>
        <v>244</v>
      </c>
      <c r="P31" s="126">
        <f t="shared" si="5"/>
        <v>0</v>
      </c>
      <c r="Q31" s="126">
        <f t="shared" si="6"/>
        <v>97.6</v>
      </c>
      <c r="R31" s="126">
        <f t="shared" si="7"/>
        <v>0</v>
      </c>
      <c r="S31" s="135">
        <f t="shared" si="8"/>
        <v>829.6</v>
      </c>
    </row>
    <row r="32" ht="15.75" spans="1:19">
      <c r="A32" s="152">
        <v>25</v>
      </c>
      <c r="B32" s="238" t="s">
        <v>175</v>
      </c>
      <c r="C32" s="152" t="s">
        <v>50</v>
      </c>
      <c r="D32" s="152">
        <v>100</v>
      </c>
      <c r="E32" s="152">
        <v>50</v>
      </c>
      <c r="F32" s="159">
        <v>0</v>
      </c>
      <c r="G32" s="152">
        <v>20</v>
      </c>
      <c r="H32" s="159">
        <v>0</v>
      </c>
      <c r="I32" s="159">
        <f t="shared" si="9"/>
        <v>170</v>
      </c>
      <c r="J32" s="123">
        <v>6</v>
      </c>
      <c r="K32" s="124">
        <f t="shared" si="1"/>
        <v>7.38</v>
      </c>
      <c r="L32" s="125">
        <f t="shared" si="2"/>
        <v>1254.6</v>
      </c>
      <c r="M32" s="242"/>
      <c r="N32" s="126">
        <f t="shared" si="3"/>
        <v>738</v>
      </c>
      <c r="O32" s="126">
        <f t="shared" si="4"/>
        <v>369</v>
      </c>
      <c r="P32" s="126">
        <f t="shared" si="5"/>
        <v>0</v>
      </c>
      <c r="Q32" s="126">
        <f t="shared" si="6"/>
        <v>147.6</v>
      </c>
      <c r="R32" s="126">
        <f t="shared" si="7"/>
        <v>0</v>
      </c>
      <c r="S32" s="135">
        <f t="shared" si="8"/>
        <v>1254.6</v>
      </c>
    </row>
    <row r="33" ht="15.75" spans="1:19">
      <c r="A33" s="152">
        <v>26</v>
      </c>
      <c r="B33" s="238" t="s">
        <v>176</v>
      </c>
      <c r="C33" s="157" t="s">
        <v>50</v>
      </c>
      <c r="D33" s="152">
        <v>100</v>
      </c>
      <c r="E33" s="152">
        <v>0</v>
      </c>
      <c r="F33" s="159">
        <v>0</v>
      </c>
      <c r="G33" s="159">
        <v>0</v>
      </c>
      <c r="H33" s="159">
        <v>0</v>
      </c>
      <c r="I33" s="159">
        <f t="shared" si="9"/>
        <v>100</v>
      </c>
      <c r="J33" s="123">
        <v>3.5</v>
      </c>
      <c r="K33" s="124">
        <f t="shared" si="1"/>
        <v>4.3</v>
      </c>
      <c r="L33" s="125">
        <f t="shared" si="2"/>
        <v>430</v>
      </c>
      <c r="M33" s="242"/>
      <c r="N33" s="126">
        <f t="shared" si="3"/>
        <v>430</v>
      </c>
      <c r="O33" s="126">
        <f t="shared" si="4"/>
        <v>0</v>
      </c>
      <c r="P33" s="126">
        <f t="shared" si="5"/>
        <v>0</v>
      </c>
      <c r="Q33" s="126">
        <f t="shared" si="6"/>
        <v>0</v>
      </c>
      <c r="R33" s="126">
        <f t="shared" si="7"/>
        <v>0</v>
      </c>
      <c r="S33" s="135">
        <f t="shared" si="8"/>
        <v>430</v>
      </c>
    </row>
    <row r="34" ht="15.75" spans="1:19">
      <c r="A34" s="152">
        <v>27</v>
      </c>
      <c r="B34" s="238" t="s">
        <v>177</v>
      </c>
      <c r="C34" s="157" t="s">
        <v>50</v>
      </c>
      <c r="D34" s="152">
        <v>100</v>
      </c>
      <c r="E34" s="152">
        <v>40</v>
      </c>
      <c r="F34" s="159">
        <v>0</v>
      </c>
      <c r="G34" s="152">
        <v>20</v>
      </c>
      <c r="H34" s="159">
        <v>0</v>
      </c>
      <c r="I34" s="159">
        <f t="shared" si="9"/>
        <v>160</v>
      </c>
      <c r="J34" s="123">
        <v>3.5</v>
      </c>
      <c r="K34" s="124">
        <f t="shared" si="1"/>
        <v>4.3</v>
      </c>
      <c r="L34" s="125">
        <f t="shared" si="2"/>
        <v>688</v>
      </c>
      <c r="M34" s="242"/>
      <c r="N34" s="126">
        <f t="shared" si="3"/>
        <v>430</v>
      </c>
      <c r="O34" s="126">
        <f t="shared" si="4"/>
        <v>172</v>
      </c>
      <c r="P34" s="126">
        <f t="shared" si="5"/>
        <v>0</v>
      </c>
      <c r="Q34" s="126">
        <f t="shared" si="6"/>
        <v>86</v>
      </c>
      <c r="R34" s="126">
        <f t="shared" si="7"/>
        <v>0</v>
      </c>
      <c r="S34" s="135">
        <f t="shared" si="8"/>
        <v>688</v>
      </c>
    </row>
    <row r="35" ht="15.75" spans="1:19">
      <c r="A35" s="152">
        <v>28</v>
      </c>
      <c r="B35" s="238" t="s">
        <v>178</v>
      </c>
      <c r="C35" s="157" t="s">
        <v>50</v>
      </c>
      <c r="D35" s="152">
        <v>100</v>
      </c>
      <c r="E35" s="152">
        <v>40</v>
      </c>
      <c r="F35" s="159">
        <v>0</v>
      </c>
      <c r="G35" s="152">
        <v>20</v>
      </c>
      <c r="H35" s="159">
        <v>0</v>
      </c>
      <c r="I35" s="159">
        <f t="shared" si="9"/>
        <v>160</v>
      </c>
      <c r="J35" s="123">
        <v>6.64</v>
      </c>
      <c r="K35" s="124">
        <f t="shared" si="1"/>
        <v>8.16</v>
      </c>
      <c r="L35" s="125">
        <f t="shared" si="2"/>
        <v>1305.6</v>
      </c>
      <c r="M35" s="242"/>
      <c r="N35" s="126">
        <f t="shared" si="3"/>
        <v>816</v>
      </c>
      <c r="O35" s="126">
        <f t="shared" si="4"/>
        <v>326.4</v>
      </c>
      <c r="P35" s="126">
        <f t="shared" si="5"/>
        <v>0</v>
      </c>
      <c r="Q35" s="126">
        <f t="shared" si="6"/>
        <v>163.2</v>
      </c>
      <c r="R35" s="126">
        <f t="shared" si="7"/>
        <v>0</v>
      </c>
      <c r="S35" s="135">
        <f t="shared" si="8"/>
        <v>1305.6</v>
      </c>
    </row>
    <row r="36" ht="15.75" spans="1:19">
      <c r="A36" s="152">
        <v>29</v>
      </c>
      <c r="B36" s="238" t="s">
        <v>179</v>
      </c>
      <c r="C36" s="152" t="s">
        <v>50</v>
      </c>
      <c r="D36" s="152">
        <v>100</v>
      </c>
      <c r="E36" s="152">
        <v>0</v>
      </c>
      <c r="F36" s="159">
        <v>0</v>
      </c>
      <c r="G36" s="159">
        <v>0</v>
      </c>
      <c r="H36" s="159">
        <v>0</v>
      </c>
      <c r="I36" s="159">
        <f t="shared" si="9"/>
        <v>100</v>
      </c>
      <c r="J36" s="123">
        <v>2.7</v>
      </c>
      <c r="K36" s="124">
        <f t="shared" si="1"/>
        <v>3.32</v>
      </c>
      <c r="L36" s="125">
        <f t="shared" si="2"/>
        <v>332</v>
      </c>
      <c r="M36" s="242"/>
      <c r="N36" s="126">
        <f t="shared" si="3"/>
        <v>332</v>
      </c>
      <c r="O36" s="126">
        <f t="shared" si="4"/>
        <v>0</v>
      </c>
      <c r="P36" s="126">
        <f t="shared" si="5"/>
        <v>0</v>
      </c>
      <c r="Q36" s="126">
        <f t="shared" si="6"/>
        <v>0</v>
      </c>
      <c r="R36" s="126">
        <f t="shared" si="7"/>
        <v>0</v>
      </c>
      <c r="S36" s="135">
        <f t="shared" si="8"/>
        <v>332</v>
      </c>
    </row>
    <row r="37" ht="15.75" spans="1:19">
      <c r="A37" s="152">
        <v>30</v>
      </c>
      <c r="B37" s="238" t="s">
        <v>180</v>
      </c>
      <c r="C37" s="152" t="s">
        <v>50</v>
      </c>
      <c r="D37" s="152">
        <v>100</v>
      </c>
      <c r="E37" s="152">
        <v>50</v>
      </c>
      <c r="F37" s="159">
        <v>0</v>
      </c>
      <c r="G37" s="152">
        <v>20</v>
      </c>
      <c r="H37" s="159">
        <v>0</v>
      </c>
      <c r="I37" s="159">
        <f t="shared" si="9"/>
        <v>170</v>
      </c>
      <c r="J37" s="123">
        <v>6.15</v>
      </c>
      <c r="K37" s="124">
        <f t="shared" si="1"/>
        <v>7.56</v>
      </c>
      <c r="L37" s="125">
        <f t="shared" si="2"/>
        <v>1285.2</v>
      </c>
      <c r="M37" s="242"/>
      <c r="N37" s="126">
        <f t="shared" si="3"/>
        <v>756</v>
      </c>
      <c r="O37" s="126">
        <f t="shared" si="4"/>
        <v>378</v>
      </c>
      <c r="P37" s="126">
        <f t="shared" si="5"/>
        <v>0</v>
      </c>
      <c r="Q37" s="126">
        <f t="shared" si="6"/>
        <v>151.2</v>
      </c>
      <c r="R37" s="126">
        <f t="shared" si="7"/>
        <v>0</v>
      </c>
      <c r="S37" s="135">
        <f t="shared" si="8"/>
        <v>1285.2</v>
      </c>
    </row>
    <row r="38" ht="15.75" spans="1:19">
      <c r="A38" s="152">
        <v>31</v>
      </c>
      <c r="B38" s="238" t="s">
        <v>181</v>
      </c>
      <c r="C38" s="152" t="s">
        <v>50</v>
      </c>
      <c r="D38" s="152">
        <v>80</v>
      </c>
      <c r="E38" s="152">
        <v>50</v>
      </c>
      <c r="F38" s="159">
        <v>0</v>
      </c>
      <c r="G38" s="152">
        <v>20</v>
      </c>
      <c r="H38" s="159">
        <v>0</v>
      </c>
      <c r="I38" s="159">
        <f t="shared" si="9"/>
        <v>150</v>
      </c>
      <c r="J38" s="123">
        <v>7.04</v>
      </c>
      <c r="K38" s="124">
        <f t="shared" si="1"/>
        <v>8.66</v>
      </c>
      <c r="L38" s="125">
        <f t="shared" si="2"/>
        <v>1299</v>
      </c>
      <c r="M38" s="242"/>
      <c r="N38" s="126">
        <f t="shared" si="3"/>
        <v>692.8</v>
      </c>
      <c r="O38" s="126">
        <f t="shared" si="4"/>
        <v>433</v>
      </c>
      <c r="P38" s="126">
        <f t="shared" si="5"/>
        <v>0</v>
      </c>
      <c r="Q38" s="126">
        <f t="shared" si="6"/>
        <v>173.2</v>
      </c>
      <c r="R38" s="126">
        <f t="shared" si="7"/>
        <v>0</v>
      </c>
      <c r="S38" s="135">
        <f t="shared" si="8"/>
        <v>1299</v>
      </c>
    </row>
    <row r="39" ht="15.75" spans="1:19">
      <c r="A39" s="152">
        <v>32</v>
      </c>
      <c r="B39" s="238" t="s">
        <v>182</v>
      </c>
      <c r="C39" s="152" t="s">
        <v>50</v>
      </c>
      <c r="D39" s="152">
        <v>100</v>
      </c>
      <c r="E39" s="152">
        <v>0</v>
      </c>
      <c r="F39" s="159">
        <v>0</v>
      </c>
      <c r="G39" s="159">
        <v>0</v>
      </c>
      <c r="H39" s="159">
        <v>0</v>
      </c>
      <c r="I39" s="159">
        <f t="shared" si="9"/>
        <v>100</v>
      </c>
      <c r="J39" s="123">
        <v>9.3</v>
      </c>
      <c r="K39" s="124">
        <f t="shared" si="1"/>
        <v>11.44</v>
      </c>
      <c r="L39" s="125">
        <f t="shared" si="2"/>
        <v>1144</v>
      </c>
      <c r="M39" s="242"/>
      <c r="N39" s="126">
        <f t="shared" si="3"/>
        <v>1144</v>
      </c>
      <c r="O39" s="126">
        <f t="shared" si="4"/>
        <v>0</v>
      </c>
      <c r="P39" s="126">
        <f t="shared" si="5"/>
        <v>0</v>
      </c>
      <c r="Q39" s="126">
        <f t="shared" si="6"/>
        <v>0</v>
      </c>
      <c r="R39" s="126">
        <f t="shared" si="7"/>
        <v>0</v>
      </c>
      <c r="S39" s="135">
        <f t="shared" si="8"/>
        <v>1144</v>
      </c>
    </row>
    <row r="40" ht="15.75" spans="1:19">
      <c r="A40" s="152">
        <v>33</v>
      </c>
      <c r="B40" s="238" t="s">
        <v>183</v>
      </c>
      <c r="C40" s="152" t="s">
        <v>50</v>
      </c>
      <c r="D40" s="152">
        <v>80</v>
      </c>
      <c r="E40" s="152">
        <v>0</v>
      </c>
      <c r="F40" s="159">
        <v>0</v>
      </c>
      <c r="G40" s="159">
        <v>0</v>
      </c>
      <c r="H40" s="159">
        <v>0</v>
      </c>
      <c r="I40" s="159">
        <f t="shared" ref="I40:I84" si="10">D40+CY40+E40+F40+G40+H40</f>
        <v>80</v>
      </c>
      <c r="J40" s="123">
        <v>27.24</v>
      </c>
      <c r="K40" s="124">
        <f t="shared" si="1"/>
        <v>33.51</v>
      </c>
      <c r="L40" s="125">
        <f t="shared" si="2"/>
        <v>2680.8</v>
      </c>
      <c r="M40" s="242"/>
      <c r="N40" s="126">
        <f t="shared" si="3"/>
        <v>2680.8</v>
      </c>
      <c r="O40" s="126">
        <f t="shared" si="4"/>
        <v>0</v>
      </c>
      <c r="P40" s="126">
        <f t="shared" si="5"/>
        <v>0</v>
      </c>
      <c r="Q40" s="126">
        <f t="shared" si="6"/>
        <v>0</v>
      </c>
      <c r="R40" s="126">
        <f t="shared" si="7"/>
        <v>0</v>
      </c>
      <c r="S40" s="135">
        <f t="shared" si="8"/>
        <v>2680.8</v>
      </c>
    </row>
    <row r="41" ht="15.75" spans="1:19">
      <c r="A41" s="152">
        <v>34</v>
      </c>
      <c r="B41" s="238" t="s">
        <v>184</v>
      </c>
      <c r="C41" s="152" t="s">
        <v>50</v>
      </c>
      <c r="D41" s="152">
        <v>40</v>
      </c>
      <c r="E41" s="152">
        <v>0</v>
      </c>
      <c r="F41" s="159">
        <v>0</v>
      </c>
      <c r="G41" s="159">
        <v>0</v>
      </c>
      <c r="H41" s="159">
        <v>0</v>
      </c>
      <c r="I41" s="159">
        <f t="shared" si="10"/>
        <v>40</v>
      </c>
      <c r="J41" s="123">
        <v>349</v>
      </c>
      <c r="K41" s="124">
        <f t="shared" si="1"/>
        <v>429.33</v>
      </c>
      <c r="L41" s="125">
        <f t="shared" si="2"/>
        <v>17173.2</v>
      </c>
      <c r="M41" s="242"/>
      <c r="N41" s="126">
        <f t="shared" si="3"/>
        <v>17173.2</v>
      </c>
      <c r="O41" s="126">
        <f t="shared" si="4"/>
        <v>0</v>
      </c>
      <c r="P41" s="126">
        <f t="shared" si="5"/>
        <v>0</v>
      </c>
      <c r="Q41" s="126">
        <f t="shared" si="6"/>
        <v>0</v>
      </c>
      <c r="R41" s="126">
        <f t="shared" si="7"/>
        <v>0</v>
      </c>
      <c r="S41" s="135">
        <f t="shared" si="8"/>
        <v>17173.2</v>
      </c>
    </row>
    <row r="42" ht="15.75" spans="1:19">
      <c r="A42" s="152">
        <v>35</v>
      </c>
      <c r="B42" s="238" t="s">
        <v>185</v>
      </c>
      <c r="C42" s="152" t="s">
        <v>50</v>
      </c>
      <c r="D42" s="152">
        <v>40</v>
      </c>
      <c r="E42" s="152">
        <v>30</v>
      </c>
      <c r="F42" s="159">
        <v>0</v>
      </c>
      <c r="G42" s="152">
        <v>20</v>
      </c>
      <c r="H42" s="159">
        <v>0</v>
      </c>
      <c r="I42" s="159">
        <f t="shared" si="10"/>
        <v>90</v>
      </c>
      <c r="J42" s="123">
        <v>151.5</v>
      </c>
      <c r="K42" s="124">
        <f t="shared" si="1"/>
        <v>186.37</v>
      </c>
      <c r="L42" s="125">
        <f t="shared" si="2"/>
        <v>16773.3</v>
      </c>
      <c r="M42" s="242"/>
      <c r="N42" s="126">
        <f t="shared" si="3"/>
        <v>7454.8</v>
      </c>
      <c r="O42" s="126">
        <f t="shared" si="4"/>
        <v>5591.1</v>
      </c>
      <c r="P42" s="126">
        <f t="shared" si="5"/>
        <v>0</v>
      </c>
      <c r="Q42" s="126">
        <f t="shared" si="6"/>
        <v>3727.4</v>
      </c>
      <c r="R42" s="126">
        <f t="shared" si="7"/>
        <v>0</v>
      </c>
      <c r="S42" s="135">
        <f t="shared" si="8"/>
        <v>16773.3</v>
      </c>
    </row>
    <row r="43" ht="15.75" spans="1:19">
      <c r="A43" s="152">
        <v>36</v>
      </c>
      <c r="B43" s="238" t="s">
        <v>186</v>
      </c>
      <c r="C43" s="152" t="s">
        <v>50</v>
      </c>
      <c r="D43" s="152">
        <v>40</v>
      </c>
      <c r="E43" s="152">
        <v>20</v>
      </c>
      <c r="F43" s="159">
        <v>0</v>
      </c>
      <c r="G43" s="152">
        <v>10</v>
      </c>
      <c r="H43" s="159">
        <v>0</v>
      </c>
      <c r="I43" s="159">
        <f t="shared" si="10"/>
        <v>70</v>
      </c>
      <c r="J43" s="123">
        <v>240</v>
      </c>
      <c r="K43" s="124">
        <f t="shared" si="1"/>
        <v>295.24</v>
      </c>
      <c r="L43" s="125">
        <f t="shared" si="2"/>
        <v>20666.8</v>
      </c>
      <c r="M43" s="242"/>
      <c r="N43" s="126">
        <f t="shared" si="3"/>
        <v>11809.6</v>
      </c>
      <c r="O43" s="126">
        <f t="shared" si="4"/>
        <v>5904.8</v>
      </c>
      <c r="P43" s="126">
        <f t="shared" si="5"/>
        <v>0</v>
      </c>
      <c r="Q43" s="126">
        <f t="shared" si="6"/>
        <v>2952.4</v>
      </c>
      <c r="R43" s="126">
        <f t="shared" si="7"/>
        <v>0</v>
      </c>
      <c r="S43" s="135">
        <f t="shared" si="8"/>
        <v>20666.8</v>
      </c>
    </row>
    <row r="44" s="231" customFormat="1" ht="15.75" spans="1:19">
      <c r="A44" s="152">
        <v>37</v>
      </c>
      <c r="B44" s="238" t="s">
        <v>187</v>
      </c>
      <c r="C44" s="152" t="s">
        <v>50</v>
      </c>
      <c r="D44" s="152">
        <v>100</v>
      </c>
      <c r="E44" s="152">
        <v>0</v>
      </c>
      <c r="F44" s="159">
        <v>0</v>
      </c>
      <c r="G44" s="159">
        <v>0</v>
      </c>
      <c r="H44" s="159">
        <v>0</v>
      </c>
      <c r="I44" s="159">
        <f t="shared" si="10"/>
        <v>100</v>
      </c>
      <c r="J44" s="123">
        <v>34.9</v>
      </c>
      <c r="K44" s="124">
        <f t="shared" si="1"/>
        <v>42.93</v>
      </c>
      <c r="L44" s="125">
        <f t="shared" si="2"/>
        <v>4293</v>
      </c>
      <c r="M44" s="242"/>
      <c r="N44" s="126">
        <f t="shared" si="3"/>
        <v>4293</v>
      </c>
      <c r="O44" s="126">
        <f t="shared" si="4"/>
        <v>0</v>
      </c>
      <c r="P44" s="126">
        <f t="shared" si="5"/>
        <v>0</v>
      </c>
      <c r="Q44" s="126">
        <f t="shared" si="6"/>
        <v>0</v>
      </c>
      <c r="R44" s="126">
        <f t="shared" si="7"/>
        <v>0</v>
      </c>
      <c r="S44" s="135">
        <f t="shared" si="8"/>
        <v>4293</v>
      </c>
    </row>
    <row r="45" ht="15.75" spans="1:19">
      <c r="A45" s="152">
        <v>38</v>
      </c>
      <c r="B45" s="238" t="s">
        <v>188</v>
      </c>
      <c r="C45" s="152" t="s">
        <v>50</v>
      </c>
      <c r="D45" s="152">
        <v>100</v>
      </c>
      <c r="E45" s="152">
        <v>0</v>
      </c>
      <c r="F45" s="159">
        <v>0</v>
      </c>
      <c r="G45" s="152">
        <v>0</v>
      </c>
      <c r="H45" s="159">
        <v>0</v>
      </c>
      <c r="I45" s="159">
        <f t="shared" si="10"/>
        <v>100</v>
      </c>
      <c r="J45" s="123">
        <v>69.9</v>
      </c>
      <c r="K45" s="124">
        <f t="shared" si="1"/>
        <v>85.99</v>
      </c>
      <c r="L45" s="125">
        <f t="shared" si="2"/>
        <v>8599</v>
      </c>
      <c r="M45" s="242"/>
      <c r="N45" s="126">
        <f t="shared" si="3"/>
        <v>8599</v>
      </c>
      <c r="O45" s="126">
        <f t="shared" si="4"/>
        <v>0</v>
      </c>
      <c r="P45" s="126">
        <f t="shared" si="5"/>
        <v>0</v>
      </c>
      <c r="Q45" s="126">
        <f t="shared" si="6"/>
        <v>0</v>
      </c>
      <c r="R45" s="126">
        <f t="shared" si="7"/>
        <v>0</v>
      </c>
      <c r="S45" s="135">
        <f t="shared" si="8"/>
        <v>8599</v>
      </c>
    </row>
    <row r="46" ht="15.75" spans="1:19">
      <c r="A46" s="152">
        <v>39</v>
      </c>
      <c r="B46" s="238" t="s">
        <v>189</v>
      </c>
      <c r="C46" s="152" t="s">
        <v>73</v>
      </c>
      <c r="D46" s="152">
        <v>80</v>
      </c>
      <c r="E46" s="152">
        <v>50</v>
      </c>
      <c r="F46" s="159">
        <v>0</v>
      </c>
      <c r="G46" s="152">
        <v>20</v>
      </c>
      <c r="H46" s="159">
        <v>0</v>
      </c>
      <c r="I46" s="159">
        <f t="shared" si="10"/>
        <v>150</v>
      </c>
      <c r="J46" s="123">
        <v>13</v>
      </c>
      <c r="K46" s="124">
        <f t="shared" si="1"/>
        <v>15.99</v>
      </c>
      <c r="L46" s="125">
        <f t="shared" si="2"/>
        <v>2398.5</v>
      </c>
      <c r="M46" s="242"/>
      <c r="N46" s="126">
        <f t="shared" si="3"/>
        <v>1279.2</v>
      </c>
      <c r="O46" s="126">
        <f t="shared" si="4"/>
        <v>799.5</v>
      </c>
      <c r="P46" s="126">
        <f t="shared" si="5"/>
        <v>0</v>
      </c>
      <c r="Q46" s="126">
        <f t="shared" si="6"/>
        <v>319.8</v>
      </c>
      <c r="R46" s="126">
        <f t="shared" si="7"/>
        <v>0</v>
      </c>
      <c r="S46" s="135">
        <f t="shared" si="8"/>
        <v>2398.5</v>
      </c>
    </row>
    <row r="47" ht="15.75" spans="1:19">
      <c r="A47" s="152">
        <v>40</v>
      </c>
      <c r="B47" s="238" t="s">
        <v>190</v>
      </c>
      <c r="C47" s="157" t="s">
        <v>73</v>
      </c>
      <c r="D47" s="152">
        <v>80</v>
      </c>
      <c r="E47" s="152">
        <v>50</v>
      </c>
      <c r="F47" s="159">
        <v>0</v>
      </c>
      <c r="G47" s="152">
        <v>20</v>
      </c>
      <c r="H47" s="159">
        <v>0</v>
      </c>
      <c r="I47" s="159">
        <f t="shared" si="10"/>
        <v>150</v>
      </c>
      <c r="J47" s="123">
        <v>16.47</v>
      </c>
      <c r="K47" s="124">
        <f t="shared" si="1"/>
        <v>20.26</v>
      </c>
      <c r="L47" s="125">
        <f t="shared" si="2"/>
        <v>3039</v>
      </c>
      <c r="M47" s="242"/>
      <c r="N47" s="126">
        <f t="shared" si="3"/>
        <v>1620.8</v>
      </c>
      <c r="O47" s="126">
        <f t="shared" si="4"/>
        <v>1013</v>
      </c>
      <c r="P47" s="126">
        <f t="shared" si="5"/>
        <v>0</v>
      </c>
      <c r="Q47" s="126">
        <f t="shared" si="6"/>
        <v>405.2</v>
      </c>
      <c r="R47" s="126">
        <f t="shared" si="7"/>
        <v>0</v>
      </c>
      <c r="S47" s="135">
        <f t="shared" si="8"/>
        <v>3039</v>
      </c>
    </row>
    <row r="48" ht="15.75" spans="1:19">
      <c r="A48" s="152">
        <v>41</v>
      </c>
      <c r="B48" s="238" t="s">
        <v>191</v>
      </c>
      <c r="C48" s="157" t="s">
        <v>73</v>
      </c>
      <c r="D48" s="152">
        <v>500</v>
      </c>
      <c r="E48" s="152">
        <v>0</v>
      </c>
      <c r="F48" s="159">
        <v>0</v>
      </c>
      <c r="G48" s="152">
        <v>0</v>
      </c>
      <c r="H48" s="159">
        <v>0</v>
      </c>
      <c r="I48" s="159">
        <f t="shared" si="10"/>
        <v>500</v>
      </c>
      <c r="J48" s="123">
        <v>5.8</v>
      </c>
      <c r="K48" s="124">
        <f t="shared" si="1"/>
        <v>7.13</v>
      </c>
      <c r="L48" s="125">
        <f t="shared" si="2"/>
        <v>3565</v>
      </c>
      <c r="M48" s="242"/>
      <c r="N48" s="126">
        <f t="shared" si="3"/>
        <v>3565</v>
      </c>
      <c r="O48" s="126">
        <f t="shared" si="4"/>
        <v>0</v>
      </c>
      <c r="P48" s="126">
        <f t="shared" si="5"/>
        <v>0</v>
      </c>
      <c r="Q48" s="126">
        <f t="shared" si="6"/>
        <v>0</v>
      </c>
      <c r="R48" s="126">
        <f t="shared" si="7"/>
        <v>0</v>
      </c>
      <c r="S48" s="135">
        <f t="shared" si="8"/>
        <v>3565</v>
      </c>
    </row>
    <row r="49" ht="47.25" spans="1:19">
      <c r="A49" s="152">
        <v>42</v>
      </c>
      <c r="B49" s="238" t="s">
        <v>192</v>
      </c>
      <c r="C49" s="152" t="s">
        <v>50</v>
      </c>
      <c r="D49" s="152">
        <v>30</v>
      </c>
      <c r="E49" s="152">
        <v>10</v>
      </c>
      <c r="F49" s="159">
        <v>0</v>
      </c>
      <c r="G49" s="152">
        <v>10</v>
      </c>
      <c r="H49" s="159">
        <v>0</v>
      </c>
      <c r="I49" s="159">
        <f t="shared" si="10"/>
        <v>50</v>
      </c>
      <c r="J49" s="123">
        <v>4.9</v>
      </c>
      <c r="K49" s="124">
        <f t="shared" si="1"/>
        <v>6.02</v>
      </c>
      <c r="L49" s="125">
        <f t="shared" si="2"/>
        <v>301</v>
      </c>
      <c r="M49" s="242"/>
      <c r="N49" s="126">
        <f t="shared" si="3"/>
        <v>180.6</v>
      </c>
      <c r="O49" s="126">
        <f t="shared" si="4"/>
        <v>60.2</v>
      </c>
      <c r="P49" s="126">
        <f t="shared" si="5"/>
        <v>0</v>
      </c>
      <c r="Q49" s="126">
        <f t="shared" si="6"/>
        <v>60.2</v>
      </c>
      <c r="R49" s="126">
        <f t="shared" si="7"/>
        <v>0</v>
      </c>
      <c r="S49" s="135">
        <f t="shared" si="8"/>
        <v>301</v>
      </c>
    </row>
    <row r="50" ht="15.75" spans="1:19">
      <c r="A50" s="152">
        <v>43</v>
      </c>
      <c r="B50" s="238" t="s">
        <v>193</v>
      </c>
      <c r="C50" s="157" t="s">
        <v>61</v>
      </c>
      <c r="D50" s="152">
        <v>30</v>
      </c>
      <c r="E50" s="152">
        <v>0</v>
      </c>
      <c r="F50" s="159">
        <v>0</v>
      </c>
      <c r="G50" s="152">
        <v>0</v>
      </c>
      <c r="H50" s="159">
        <v>0</v>
      </c>
      <c r="I50" s="159">
        <f t="shared" si="10"/>
        <v>30</v>
      </c>
      <c r="J50" s="123">
        <v>29.3</v>
      </c>
      <c r="K50" s="124">
        <f t="shared" si="1"/>
        <v>36.04</v>
      </c>
      <c r="L50" s="125">
        <f t="shared" si="2"/>
        <v>1081.2</v>
      </c>
      <c r="M50" s="242"/>
      <c r="N50" s="126">
        <f t="shared" si="3"/>
        <v>1081.2</v>
      </c>
      <c r="O50" s="126">
        <f t="shared" si="4"/>
        <v>0</v>
      </c>
      <c r="P50" s="126">
        <f t="shared" si="5"/>
        <v>0</v>
      </c>
      <c r="Q50" s="126">
        <f t="shared" si="6"/>
        <v>0</v>
      </c>
      <c r="R50" s="126">
        <f t="shared" si="7"/>
        <v>0</v>
      </c>
      <c r="S50" s="135">
        <f t="shared" si="8"/>
        <v>1081.2</v>
      </c>
    </row>
    <row r="51" ht="15.75" spans="1:19">
      <c r="A51" s="152">
        <v>44</v>
      </c>
      <c r="B51" s="238" t="s">
        <v>194</v>
      </c>
      <c r="C51" s="157" t="s">
        <v>50</v>
      </c>
      <c r="D51" s="152">
        <v>80</v>
      </c>
      <c r="E51" s="152">
        <v>30</v>
      </c>
      <c r="F51" s="159">
        <v>0</v>
      </c>
      <c r="G51" s="152">
        <v>10</v>
      </c>
      <c r="H51" s="159">
        <v>0</v>
      </c>
      <c r="I51" s="159">
        <f t="shared" si="10"/>
        <v>120</v>
      </c>
      <c r="J51" s="123">
        <v>38.06</v>
      </c>
      <c r="K51" s="124">
        <f t="shared" si="1"/>
        <v>46.82</v>
      </c>
      <c r="L51" s="125">
        <f t="shared" si="2"/>
        <v>5618.4</v>
      </c>
      <c r="M51" s="242"/>
      <c r="N51" s="126">
        <f t="shared" si="3"/>
        <v>3745.6</v>
      </c>
      <c r="O51" s="126">
        <f t="shared" si="4"/>
        <v>1404.6</v>
      </c>
      <c r="P51" s="126">
        <f t="shared" si="5"/>
        <v>0</v>
      </c>
      <c r="Q51" s="126">
        <f t="shared" si="6"/>
        <v>468.2</v>
      </c>
      <c r="R51" s="126">
        <f t="shared" si="7"/>
        <v>0</v>
      </c>
      <c r="S51" s="135">
        <f t="shared" si="8"/>
        <v>5618.4</v>
      </c>
    </row>
    <row r="52" ht="15.75" spans="1:19">
      <c r="A52" s="152">
        <v>45</v>
      </c>
      <c r="B52" s="238" t="s">
        <v>195</v>
      </c>
      <c r="C52" s="152" t="s">
        <v>50</v>
      </c>
      <c r="D52" s="152">
        <v>80</v>
      </c>
      <c r="E52" s="152">
        <v>50</v>
      </c>
      <c r="F52" s="159">
        <v>0</v>
      </c>
      <c r="G52" s="152">
        <v>30</v>
      </c>
      <c r="H52" s="159">
        <v>0</v>
      </c>
      <c r="I52" s="159">
        <f t="shared" si="10"/>
        <v>160</v>
      </c>
      <c r="J52" s="123">
        <v>9</v>
      </c>
      <c r="K52" s="124">
        <f t="shared" si="1"/>
        <v>11.07</v>
      </c>
      <c r="L52" s="125">
        <f t="shared" si="2"/>
        <v>1771.2</v>
      </c>
      <c r="M52" s="242"/>
      <c r="N52" s="126">
        <f t="shared" si="3"/>
        <v>885.6</v>
      </c>
      <c r="O52" s="126">
        <f t="shared" si="4"/>
        <v>553.5</v>
      </c>
      <c r="P52" s="126">
        <f t="shared" si="5"/>
        <v>0</v>
      </c>
      <c r="Q52" s="126">
        <f t="shared" si="6"/>
        <v>332.1</v>
      </c>
      <c r="R52" s="126">
        <f t="shared" si="7"/>
        <v>0</v>
      </c>
      <c r="S52" s="135">
        <f t="shared" si="8"/>
        <v>1771.2</v>
      </c>
    </row>
    <row r="53" ht="15.75" spans="1:19">
      <c r="A53" s="152">
        <v>46</v>
      </c>
      <c r="B53" s="238" t="s">
        <v>196</v>
      </c>
      <c r="C53" s="157" t="s">
        <v>50</v>
      </c>
      <c r="D53" s="152">
        <v>80</v>
      </c>
      <c r="E53" s="152">
        <v>50</v>
      </c>
      <c r="F53" s="159">
        <v>0</v>
      </c>
      <c r="G53" s="152">
        <v>30</v>
      </c>
      <c r="H53" s="159">
        <v>0</v>
      </c>
      <c r="I53" s="159">
        <f t="shared" si="10"/>
        <v>160</v>
      </c>
      <c r="J53" s="123">
        <v>4.32</v>
      </c>
      <c r="K53" s="124">
        <f t="shared" si="1"/>
        <v>5.31</v>
      </c>
      <c r="L53" s="125">
        <f t="shared" si="2"/>
        <v>849.6</v>
      </c>
      <c r="M53" s="242"/>
      <c r="N53" s="126">
        <f t="shared" si="3"/>
        <v>424.8</v>
      </c>
      <c r="O53" s="126">
        <f t="shared" si="4"/>
        <v>265.5</v>
      </c>
      <c r="P53" s="126">
        <f t="shared" si="5"/>
        <v>0</v>
      </c>
      <c r="Q53" s="126">
        <f t="shared" si="6"/>
        <v>159.3</v>
      </c>
      <c r="R53" s="126">
        <f t="shared" si="7"/>
        <v>0</v>
      </c>
      <c r="S53" s="135">
        <f t="shared" si="8"/>
        <v>849.6</v>
      </c>
    </row>
    <row r="54" ht="31.5" spans="1:19">
      <c r="A54" s="152">
        <v>47</v>
      </c>
      <c r="B54" s="238" t="s">
        <v>197</v>
      </c>
      <c r="C54" s="157" t="s">
        <v>50</v>
      </c>
      <c r="D54" s="152">
        <v>200</v>
      </c>
      <c r="E54" s="152">
        <v>150</v>
      </c>
      <c r="F54" s="159">
        <v>0</v>
      </c>
      <c r="G54" s="152">
        <v>80</v>
      </c>
      <c r="H54" s="159">
        <v>0</v>
      </c>
      <c r="I54" s="159">
        <f t="shared" si="10"/>
        <v>430</v>
      </c>
      <c r="J54" s="123">
        <v>19.47</v>
      </c>
      <c r="K54" s="124">
        <f t="shared" si="1"/>
        <v>23.95</v>
      </c>
      <c r="L54" s="125">
        <f t="shared" si="2"/>
        <v>10298.5</v>
      </c>
      <c r="M54" s="242"/>
      <c r="N54" s="126">
        <f t="shared" si="3"/>
        <v>4790</v>
      </c>
      <c r="O54" s="126">
        <f t="shared" si="4"/>
        <v>3592.5</v>
      </c>
      <c r="P54" s="126">
        <f t="shared" si="5"/>
        <v>0</v>
      </c>
      <c r="Q54" s="126">
        <f t="shared" si="6"/>
        <v>1916</v>
      </c>
      <c r="R54" s="126">
        <f t="shared" si="7"/>
        <v>0</v>
      </c>
      <c r="S54" s="135">
        <f t="shared" si="8"/>
        <v>10298.5</v>
      </c>
    </row>
    <row r="55" ht="31.5" spans="1:19">
      <c r="A55" s="152">
        <v>48</v>
      </c>
      <c r="B55" s="238" t="s">
        <v>198</v>
      </c>
      <c r="C55" s="157" t="s">
        <v>50</v>
      </c>
      <c r="D55" s="152">
        <v>150</v>
      </c>
      <c r="E55" s="152">
        <v>100</v>
      </c>
      <c r="F55" s="159">
        <v>0</v>
      </c>
      <c r="G55" s="152">
        <v>80</v>
      </c>
      <c r="H55" s="159">
        <v>0</v>
      </c>
      <c r="I55" s="159">
        <f t="shared" si="10"/>
        <v>330</v>
      </c>
      <c r="J55" s="123">
        <v>5.49</v>
      </c>
      <c r="K55" s="124">
        <f t="shared" si="1"/>
        <v>6.75</v>
      </c>
      <c r="L55" s="125">
        <f t="shared" si="2"/>
        <v>2227.5</v>
      </c>
      <c r="M55" s="242"/>
      <c r="N55" s="126">
        <f t="shared" si="3"/>
        <v>1012.5</v>
      </c>
      <c r="O55" s="126">
        <f t="shared" si="4"/>
        <v>675</v>
      </c>
      <c r="P55" s="126">
        <f t="shared" si="5"/>
        <v>0</v>
      </c>
      <c r="Q55" s="126">
        <f t="shared" si="6"/>
        <v>540</v>
      </c>
      <c r="R55" s="126">
        <f t="shared" si="7"/>
        <v>0</v>
      </c>
      <c r="S55" s="135">
        <f t="shared" si="8"/>
        <v>2227.5</v>
      </c>
    </row>
    <row r="56" ht="78.75" spans="1:19">
      <c r="A56" s="152">
        <v>49</v>
      </c>
      <c r="B56" s="238" t="s">
        <v>199</v>
      </c>
      <c r="C56" s="157" t="s">
        <v>50</v>
      </c>
      <c r="D56" s="249">
        <v>800</v>
      </c>
      <c r="E56" s="152">
        <v>150</v>
      </c>
      <c r="F56" s="159">
        <v>0</v>
      </c>
      <c r="G56" s="152">
        <v>80</v>
      </c>
      <c r="H56" s="159">
        <v>0</v>
      </c>
      <c r="I56" s="159">
        <f t="shared" si="10"/>
        <v>1030</v>
      </c>
      <c r="J56" s="123">
        <v>17.98</v>
      </c>
      <c r="K56" s="124">
        <f t="shared" si="1"/>
        <v>22.11</v>
      </c>
      <c r="L56" s="125">
        <f t="shared" si="2"/>
        <v>22773.3</v>
      </c>
      <c r="M56" s="242"/>
      <c r="N56" s="126">
        <f t="shared" si="3"/>
        <v>17688</v>
      </c>
      <c r="O56" s="126">
        <f t="shared" si="4"/>
        <v>3316.5</v>
      </c>
      <c r="P56" s="126">
        <f t="shared" si="5"/>
        <v>0</v>
      </c>
      <c r="Q56" s="126">
        <f t="shared" si="6"/>
        <v>1768.8</v>
      </c>
      <c r="R56" s="126">
        <f t="shared" si="7"/>
        <v>0</v>
      </c>
      <c r="S56" s="135">
        <f t="shared" si="8"/>
        <v>22773.3</v>
      </c>
    </row>
    <row r="57" ht="78.75" spans="1:19">
      <c r="A57" s="152">
        <v>50</v>
      </c>
      <c r="B57" s="238" t="s">
        <v>200</v>
      </c>
      <c r="C57" s="157" t="s">
        <v>50</v>
      </c>
      <c r="D57" s="249">
        <v>2500</v>
      </c>
      <c r="E57" s="152">
        <v>150</v>
      </c>
      <c r="F57" s="159">
        <v>0</v>
      </c>
      <c r="G57" s="152">
        <v>80</v>
      </c>
      <c r="H57" s="159">
        <v>0</v>
      </c>
      <c r="I57" s="159">
        <f t="shared" si="10"/>
        <v>2730</v>
      </c>
      <c r="J57" s="123">
        <v>11.14</v>
      </c>
      <c r="K57" s="124">
        <f t="shared" si="1"/>
        <v>13.7</v>
      </c>
      <c r="L57" s="125">
        <f t="shared" si="2"/>
        <v>37401</v>
      </c>
      <c r="M57" s="242"/>
      <c r="N57" s="126">
        <f t="shared" si="3"/>
        <v>34250</v>
      </c>
      <c r="O57" s="126">
        <f t="shared" si="4"/>
        <v>2055</v>
      </c>
      <c r="P57" s="126">
        <f t="shared" si="5"/>
        <v>0</v>
      </c>
      <c r="Q57" s="126">
        <f t="shared" si="6"/>
        <v>1096</v>
      </c>
      <c r="R57" s="126">
        <f t="shared" si="7"/>
        <v>0</v>
      </c>
      <c r="S57" s="135">
        <f t="shared" si="8"/>
        <v>37401</v>
      </c>
    </row>
    <row r="58" ht="47.25" spans="1:19">
      <c r="A58" s="152">
        <v>51</v>
      </c>
      <c r="B58" s="238" t="s">
        <v>201</v>
      </c>
      <c r="C58" s="157" t="s">
        <v>50</v>
      </c>
      <c r="D58" s="152">
        <v>80</v>
      </c>
      <c r="E58" s="152">
        <v>0</v>
      </c>
      <c r="F58" s="159">
        <v>0</v>
      </c>
      <c r="G58" s="159">
        <v>0</v>
      </c>
      <c r="H58" s="159">
        <v>0</v>
      </c>
      <c r="I58" s="159">
        <f t="shared" si="10"/>
        <v>80</v>
      </c>
      <c r="J58" s="123">
        <v>19.99</v>
      </c>
      <c r="K58" s="124">
        <f t="shared" si="1"/>
        <v>24.59</v>
      </c>
      <c r="L58" s="125">
        <f t="shared" si="2"/>
        <v>1967.2</v>
      </c>
      <c r="M58" s="242"/>
      <c r="N58" s="126">
        <f t="shared" si="3"/>
        <v>1967.2</v>
      </c>
      <c r="O58" s="126">
        <f t="shared" si="4"/>
        <v>0</v>
      </c>
      <c r="P58" s="126">
        <f t="shared" si="5"/>
        <v>0</v>
      </c>
      <c r="Q58" s="126">
        <f t="shared" si="6"/>
        <v>0</v>
      </c>
      <c r="R58" s="126">
        <f t="shared" si="7"/>
        <v>0</v>
      </c>
      <c r="S58" s="135">
        <f t="shared" si="8"/>
        <v>1967.2</v>
      </c>
    </row>
    <row r="59" ht="31.5" spans="1:19">
      <c r="A59" s="152">
        <v>52</v>
      </c>
      <c r="B59" s="238" t="s">
        <v>202</v>
      </c>
      <c r="C59" s="157" t="s">
        <v>50</v>
      </c>
      <c r="D59" s="152">
        <v>80</v>
      </c>
      <c r="E59" s="152">
        <v>80</v>
      </c>
      <c r="F59" s="159">
        <v>0</v>
      </c>
      <c r="G59" s="152">
        <v>50</v>
      </c>
      <c r="H59" s="159">
        <v>0</v>
      </c>
      <c r="I59" s="159">
        <f t="shared" si="10"/>
        <v>210</v>
      </c>
      <c r="J59" s="123">
        <v>1.71</v>
      </c>
      <c r="K59" s="124">
        <f t="shared" si="1"/>
        <v>2.1</v>
      </c>
      <c r="L59" s="125">
        <f t="shared" si="2"/>
        <v>441</v>
      </c>
      <c r="M59" s="242"/>
      <c r="N59" s="126">
        <f t="shared" si="3"/>
        <v>168</v>
      </c>
      <c r="O59" s="126">
        <f t="shared" si="4"/>
        <v>168</v>
      </c>
      <c r="P59" s="126">
        <f t="shared" si="5"/>
        <v>0</v>
      </c>
      <c r="Q59" s="126">
        <f t="shared" si="6"/>
        <v>105</v>
      </c>
      <c r="R59" s="126">
        <f t="shared" si="7"/>
        <v>0</v>
      </c>
      <c r="S59" s="135">
        <f t="shared" si="8"/>
        <v>441</v>
      </c>
    </row>
    <row r="60" ht="15.75" spans="1:19">
      <c r="A60" s="152">
        <v>53</v>
      </c>
      <c r="B60" s="238" t="s">
        <v>203</v>
      </c>
      <c r="C60" s="157" t="s">
        <v>50</v>
      </c>
      <c r="D60" s="152">
        <v>80</v>
      </c>
      <c r="E60" s="152">
        <v>80</v>
      </c>
      <c r="F60" s="159">
        <v>0</v>
      </c>
      <c r="G60" s="152">
        <v>50</v>
      </c>
      <c r="H60" s="159">
        <v>0</v>
      </c>
      <c r="I60" s="159">
        <f t="shared" si="10"/>
        <v>210</v>
      </c>
      <c r="J60" s="123">
        <v>3</v>
      </c>
      <c r="K60" s="124">
        <f t="shared" si="1"/>
        <v>3.69</v>
      </c>
      <c r="L60" s="125">
        <f t="shared" si="2"/>
        <v>774.9</v>
      </c>
      <c r="M60" s="242"/>
      <c r="N60" s="126">
        <f t="shared" si="3"/>
        <v>295.2</v>
      </c>
      <c r="O60" s="126">
        <f t="shared" si="4"/>
        <v>295.2</v>
      </c>
      <c r="P60" s="126">
        <f t="shared" si="5"/>
        <v>0</v>
      </c>
      <c r="Q60" s="126">
        <f t="shared" si="6"/>
        <v>184.5</v>
      </c>
      <c r="R60" s="126">
        <f t="shared" si="7"/>
        <v>0</v>
      </c>
      <c r="S60" s="135">
        <f t="shared" si="8"/>
        <v>774.9</v>
      </c>
    </row>
    <row r="61" ht="15.75" spans="1:19">
      <c r="A61" s="152">
        <v>54</v>
      </c>
      <c r="B61" s="238" t="s">
        <v>204</v>
      </c>
      <c r="C61" s="157" t="s">
        <v>50</v>
      </c>
      <c r="D61" s="152">
        <v>1000</v>
      </c>
      <c r="E61" s="152">
        <v>0</v>
      </c>
      <c r="F61" s="159">
        <v>0</v>
      </c>
      <c r="G61" s="159">
        <v>0</v>
      </c>
      <c r="H61" s="159">
        <v>0</v>
      </c>
      <c r="I61" s="159">
        <f t="shared" si="10"/>
        <v>1000</v>
      </c>
      <c r="J61" s="123">
        <v>1</v>
      </c>
      <c r="K61" s="124">
        <f t="shared" si="1"/>
        <v>1.23</v>
      </c>
      <c r="L61" s="125">
        <f t="shared" si="2"/>
        <v>1230</v>
      </c>
      <c r="M61" s="242"/>
      <c r="N61" s="126">
        <f t="shared" si="3"/>
        <v>1230</v>
      </c>
      <c r="O61" s="126">
        <f t="shared" si="4"/>
        <v>0</v>
      </c>
      <c r="P61" s="126">
        <f t="shared" si="5"/>
        <v>0</v>
      </c>
      <c r="Q61" s="126">
        <f t="shared" si="6"/>
        <v>0</v>
      </c>
      <c r="R61" s="126">
        <f t="shared" si="7"/>
        <v>0</v>
      </c>
      <c r="S61" s="135">
        <f t="shared" si="8"/>
        <v>1230</v>
      </c>
    </row>
    <row r="62" ht="15.75" spans="1:19">
      <c r="A62" s="152">
        <v>55</v>
      </c>
      <c r="B62" s="238" t="s">
        <v>205</v>
      </c>
      <c r="C62" s="157" t="s">
        <v>50</v>
      </c>
      <c r="D62" s="152">
        <v>80</v>
      </c>
      <c r="E62" s="152">
        <v>80</v>
      </c>
      <c r="F62" s="159">
        <v>0</v>
      </c>
      <c r="G62" s="152">
        <v>50</v>
      </c>
      <c r="H62" s="159">
        <v>0</v>
      </c>
      <c r="I62" s="159">
        <f t="shared" si="10"/>
        <v>210</v>
      </c>
      <c r="J62" s="123">
        <v>4.05</v>
      </c>
      <c r="K62" s="124">
        <f t="shared" si="1"/>
        <v>4.98</v>
      </c>
      <c r="L62" s="125">
        <f t="shared" si="2"/>
        <v>1045.8</v>
      </c>
      <c r="M62" s="242"/>
      <c r="N62" s="126">
        <f t="shared" si="3"/>
        <v>398.4</v>
      </c>
      <c r="O62" s="126">
        <f t="shared" si="4"/>
        <v>398.4</v>
      </c>
      <c r="P62" s="126">
        <f t="shared" si="5"/>
        <v>0</v>
      </c>
      <c r="Q62" s="126">
        <f t="shared" si="6"/>
        <v>249</v>
      </c>
      <c r="R62" s="126">
        <f t="shared" si="7"/>
        <v>0</v>
      </c>
      <c r="S62" s="135">
        <f t="shared" si="8"/>
        <v>1045.8</v>
      </c>
    </row>
    <row r="63" ht="15.75" spans="1:19">
      <c r="A63" s="152">
        <v>56</v>
      </c>
      <c r="B63" s="238" t="s">
        <v>206</v>
      </c>
      <c r="C63" s="157" t="s">
        <v>50</v>
      </c>
      <c r="D63" s="152">
        <v>80</v>
      </c>
      <c r="E63" s="152">
        <v>0</v>
      </c>
      <c r="F63" s="159">
        <v>0</v>
      </c>
      <c r="G63" s="152">
        <v>0</v>
      </c>
      <c r="H63" s="159">
        <v>0</v>
      </c>
      <c r="I63" s="159">
        <f t="shared" si="10"/>
        <v>80</v>
      </c>
      <c r="J63" s="123">
        <v>1.94</v>
      </c>
      <c r="K63" s="124">
        <f t="shared" si="1"/>
        <v>2.38</v>
      </c>
      <c r="L63" s="125">
        <f t="shared" si="2"/>
        <v>190.4</v>
      </c>
      <c r="M63" s="242"/>
      <c r="N63" s="126">
        <f t="shared" si="3"/>
        <v>190.4</v>
      </c>
      <c r="O63" s="126">
        <f t="shared" si="4"/>
        <v>0</v>
      </c>
      <c r="P63" s="126">
        <f t="shared" si="5"/>
        <v>0</v>
      </c>
      <c r="Q63" s="126">
        <f t="shared" si="6"/>
        <v>0</v>
      </c>
      <c r="R63" s="126">
        <f t="shared" si="7"/>
        <v>0</v>
      </c>
      <c r="S63" s="135">
        <f t="shared" si="8"/>
        <v>190.4</v>
      </c>
    </row>
    <row r="64" s="174" customFormat="1" ht="15.75" spans="1:19">
      <c r="A64" s="152">
        <v>57</v>
      </c>
      <c r="B64" s="238" t="s">
        <v>207</v>
      </c>
      <c r="C64" s="157" t="s">
        <v>50</v>
      </c>
      <c r="D64" s="152">
        <v>80</v>
      </c>
      <c r="E64" s="152">
        <v>80</v>
      </c>
      <c r="F64" s="159">
        <v>0</v>
      </c>
      <c r="G64" s="152">
        <v>50</v>
      </c>
      <c r="H64" s="159">
        <v>0</v>
      </c>
      <c r="I64" s="159">
        <f t="shared" si="10"/>
        <v>210</v>
      </c>
      <c r="J64" s="123">
        <v>1.25</v>
      </c>
      <c r="K64" s="124">
        <f t="shared" si="1"/>
        <v>1.53</v>
      </c>
      <c r="L64" s="125">
        <f t="shared" si="2"/>
        <v>321.3</v>
      </c>
      <c r="M64" s="242"/>
      <c r="N64" s="126">
        <f t="shared" si="3"/>
        <v>122.4</v>
      </c>
      <c r="O64" s="126">
        <f t="shared" si="4"/>
        <v>122.4</v>
      </c>
      <c r="P64" s="126">
        <f t="shared" si="5"/>
        <v>0</v>
      </c>
      <c r="Q64" s="126">
        <f t="shared" si="6"/>
        <v>76.5</v>
      </c>
      <c r="R64" s="126">
        <f t="shared" si="7"/>
        <v>0</v>
      </c>
      <c r="S64" s="135">
        <f t="shared" si="8"/>
        <v>321.3</v>
      </c>
    </row>
    <row r="65" ht="31.5" spans="1:19">
      <c r="A65" s="152">
        <v>58</v>
      </c>
      <c r="B65" s="238" t="s">
        <v>208</v>
      </c>
      <c r="C65" s="157" t="s">
        <v>50</v>
      </c>
      <c r="D65" s="152">
        <v>200</v>
      </c>
      <c r="E65" s="152">
        <v>0</v>
      </c>
      <c r="F65" s="159">
        <v>0</v>
      </c>
      <c r="G65" s="159">
        <v>0</v>
      </c>
      <c r="H65" s="159">
        <v>0</v>
      </c>
      <c r="I65" s="159">
        <f t="shared" si="10"/>
        <v>200</v>
      </c>
      <c r="J65" s="123">
        <v>3.5</v>
      </c>
      <c r="K65" s="124">
        <f t="shared" si="1"/>
        <v>4.3</v>
      </c>
      <c r="L65" s="125">
        <f t="shared" si="2"/>
        <v>860</v>
      </c>
      <c r="M65" s="242"/>
      <c r="N65" s="126">
        <f t="shared" si="3"/>
        <v>860</v>
      </c>
      <c r="O65" s="126">
        <f t="shared" si="4"/>
        <v>0</v>
      </c>
      <c r="P65" s="126">
        <f t="shared" si="5"/>
        <v>0</v>
      </c>
      <c r="Q65" s="126">
        <f t="shared" si="6"/>
        <v>0</v>
      </c>
      <c r="R65" s="126">
        <f t="shared" si="7"/>
        <v>0</v>
      </c>
      <c r="S65" s="135">
        <f t="shared" si="8"/>
        <v>860</v>
      </c>
    </row>
    <row r="66" ht="31.5" spans="1:19">
      <c r="A66" s="152">
        <v>59</v>
      </c>
      <c r="B66" s="238" t="s">
        <v>209</v>
      </c>
      <c r="C66" s="157" t="s">
        <v>50</v>
      </c>
      <c r="D66" s="152">
        <v>40</v>
      </c>
      <c r="E66" s="152">
        <v>40</v>
      </c>
      <c r="F66" s="159">
        <v>0</v>
      </c>
      <c r="G66" s="152">
        <v>10</v>
      </c>
      <c r="H66" s="159">
        <v>0</v>
      </c>
      <c r="I66" s="159">
        <f t="shared" si="10"/>
        <v>90</v>
      </c>
      <c r="J66" s="123">
        <v>320</v>
      </c>
      <c r="K66" s="124">
        <f t="shared" si="1"/>
        <v>393.66</v>
      </c>
      <c r="L66" s="125">
        <f t="shared" si="2"/>
        <v>35429.4</v>
      </c>
      <c r="M66" s="242"/>
      <c r="N66" s="126">
        <f t="shared" si="3"/>
        <v>15746.4</v>
      </c>
      <c r="O66" s="126">
        <f t="shared" si="4"/>
        <v>15746.4</v>
      </c>
      <c r="P66" s="126">
        <f t="shared" si="5"/>
        <v>0</v>
      </c>
      <c r="Q66" s="126">
        <f t="shared" si="6"/>
        <v>3936.6</v>
      </c>
      <c r="R66" s="126">
        <f t="shared" si="7"/>
        <v>0</v>
      </c>
      <c r="S66" s="135">
        <f t="shared" si="8"/>
        <v>35429.4</v>
      </c>
    </row>
    <row r="67" ht="78.75" spans="1:19">
      <c r="A67" s="152">
        <v>60</v>
      </c>
      <c r="B67" s="238" t="s">
        <v>210</v>
      </c>
      <c r="C67" s="157" t="s">
        <v>50</v>
      </c>
      <c r="D67" s="152">
        <v>80</v>
      </c>
      <c r="E67" s="152">
        <v>0</v>
      </c>
      <c r="F67" s="159">
        <v>0</v>
      </c>
      <c r="G67" s="159">
        <v>0</v>
      </c>
      <c r="H67" s="159">
        <v>0</v>
      </c>
      <c r="I67" s="159">
        <f t="shared" si="10"/>
        <v>80</v>
      </c>
      <c r="J67" s="123">
        <v>72.5</v>
      </c>
      <c r="K67" s="124">
        <f t="shared" si="1"/>
        <v>89.18</v>
      </c>
      <c r="L67" s="125">
        <f t="shared" si="2"/>
        <v>7134.4</v>
      </c>
      <c r="M67" s="242"/>
      <c r="N67" s="126">
        <f t="shared" si="3"/>
        <v>7134.4</v>
      </c>
      <c r="O67" s="126">
        <f t="shared" si="4"/>
        <v>0</v>
      </c>
      <c r="P67" s="126">
        <f t="shared" si="5"/>
        <v>0</v>
      </c>
      <c r="Q67" s="126">
        <f t="shared" si="6"/>
        <v>0</v>
      </c>
      <c r="R67" s="126">
        <f t="shared" si="7"/>
        <v>0</v>
      </c>
      <c r="S67" s="135">
        <f t="shared" si="8"/>
        <v>7134.4</v>
      </c>
    </row>
    <row r="68" ht="31.5" spans="1:19">
      <c r="A68" s="152">
        <v>61</v>
      </c>
      <c r="B68" s="238" t="s">
        <v>211</v>
      </c>
      <c r="C68" s="157" t="s">
        <v>50</v>
      </c>
      <c r="D68" s="152">
        <v>150</v>
      </c>
      <c r="E68" s="152">
        <v>0</v>
      </c>
      <c r="F68" s="159">
        <v>0</v>
      </c>
      <c r="G68" s="159">
        <v>0</v>
      </c>
      <c r="H68" s="159">
        <v>0</v>
      </c>
      <c r="I68" s="159">
        <f t="shared" si="10"/>
        <v>150</v>
      </c>
      <c r="J68" s="123">
        <v>12.8</v>
      </c>
      <c r="K68" s="124">
        <f t="shared" si="1"/>
        <v>15.74</v>
      </c>
      <c r="L68" s="125">
        <f t="shared" si="2"/>
        <v>2361</v>
      </c>
      <c r="M68" s="242"/>
      <c r="N68" s="126">
        <f t="shared" si="3"/>
        <v>2361</v>
      </c>
      <c r="O68" s="126">
        <f t="shared" si="4"/>
        <v>0</v>
      </c>
      <c r="P68" s="126">
        <f t="shared" si="5"/>
        <v>0</v>
      </c>
      <c r="Q68" s="126">
        <f t="shared" si="6"/>
        <v>0</v>
      </c>
      <c r="R68" s="126">
        <f t="shared" si="7"/>
        <v>0</v>
      </c>
      <c r="S68" s="135">
        <f t="shared" si="8"/>
        <v>2361</v>
      </c>
    </row>
    <row r="69" ht="47.25" spans="1:19">
      <c r="A69" s="152">
        <v>62</v>
      </c>
      <c r="B69" s="238" t="s">
        <v>212</v>
      </c>
      <c r="C69" s="157" t="s">
        <v>50</v>
      </c>
      <c r="D69" s="249">
        <v>800</v>
      </c>
      <c r="E69" s="152">
        <v>200</v>
      </c>
      <c r="F69" s="159">
        <v>0</v>
      </c>
      <c r="G69" s="249">
        <v>80</v>
      </c>
      <c r="H69" s="159">
        <v>0</v>
      </c>
      <c r="I69" s="159">
        <f t="shared" si="10"/>
        <v>1080</v>
      </c>
      <c r="J69" s="123">
        <v>4.77</v>
      </c>
      <c r="K69" s="124">
        <f t="shared" si="1"/>
        <v>5.86</v>
      </c>
      <c r="L69" s="125">
        <f t="shared" si="2"/>
        <v>6328.8</v>
      </c>
      <c r="M69" s="242"/>
      <c r="N69" s="126">
        <f t="shared" si="3"/>
        <v>4688</v>
      </c>
      <c r="O69" s="126">
        <f t="shared" si="4"/>
        <v>1172</v>
      </c>
      <c r="P69" s="126">
        <f t="shared" si="5"/>
        <v>0</v>
      </c>
      <c r="Q69" s="126">
        <f t="shared" si="6"/>
        <v>468.8</v>
      </c>
      <c r="R69" s="126">
        <f t="shared" si="7"/>
        <v>0</v>
      </c>
      <c r="S69" s="135">
        <f t="shared" si="8"/>
        <v>6328.8</v>
      </c>
    </row>
    <row r="70" ht="15.75" spans="1:19">
      <c r="A70" s="152">
        <v>63</v>
      </c>
      <c r="B70" s="238" t="s">
        <v>213</v>
      </c>
      <c r="C70" s="157" t="s">
        <v>50</v>
      </c>
      <c r="D70" s="152">
        <v>200</v>
      </c>
      <c r="E70" s="152">
        <v>100</v>
      </c>
      <c r="F70" s="159">
        <v>0</v>
      </c>
      <c r="G70" s="152">
        <v>50</v>
      </c>
      <c r="H70" s="159">
        <v>0</v>
      </c>
      <c r="I70" s="159">
        <f t="shared" si="10"/>
        <v>350</v>
      </c>
      <c r="J70" s="123">
        <v>1.69</v>
      </c>
      <c r="K70" s="124">
        <f t="shared" si="1"/>
        <v>2.07</v>
      </c>
      <c r="L70" s="125">
        <f t="shared" si="2"/>
        <v>724.5</v>
      </c>
      <c r="M70" s="242"/>
      <c r="N70" s="126">
        <f t="shared" si="3"/>
        <v>414</v>
      </c>
      <c r="O70" s="126">
        <f t="shared" si="4"/>
        <v>207</v>
      </c>
      <c r="P70" s="126">
        <f t="shared" si="5"/>
        <v>0</v>
      </c>
      <c r="Q70" s="126">
        <f t="shared" si="6"/>
        <v>103.5</v>
      </c>
      <c r="R70" s="126">
        <f t="shared" si="7"/>
        <v>0</v>
      </c>
      <c r="S70" s="135">
        <f t="shared" si="8"/>
        <v>724.5</v>
      </c>
    </row>
    <row r="71" ht="15.75" spans="1:19">
      <c r="A71" s="152">
        <v>64</v>
      </c>
      <c r="B71" s="238" t="s">
        <v>214</v>
      </c>
      <c r="C71" s="157" t="s">
        <v>50</v>
      </c>
      <c r="D71" s="152">
        <v>250</v>
      </c>
      <c r="E71" s="152">
        <v>80</v>
      </c>
      <c r="F71" s="159">
        <v>0</v>
      </c>
      <c r="G71" s="152">
        <v>30</v>
      </c>
      <c r="H71" s="159">
        <v>0</v>
      </c>
      <c r="I71" s="159">
        <f t="shared" si="10"/>
        <v>360</v>
      </c>
      <c r="J71" s="123">
        <v>2.95</v>
      </c>
      <c r="K71" s="124">
        <f t="shared" si="1"/>
        <v>3.62</v>
      </c>
      <c r="L71" s="125">
        <f t="shared" si="2"/>
        <v>1303.2</v>
      </c>
      <c r="M71" s="242"/>
      <c r="N71" s="126">
        <f t="shared" si="3"/>
        <v>905</v>
      </c>
      <c r="O71" s="126">
        <f t="shared" si="4"/>
        <v>289.6</v>
      </c>
      <c r="P71" s="126">
        <f t="shared" si="5"/>
        <v>0</v>
      </c>
      <c r="Q71" s="126">
        <f t="shared" si="6"/>
        <v>108.6</v>
      </c>
      <c r="R71" s="126">
        <f t="shared" si="7"/>
        <v>0</v>
      </c>
      <c r="S71" s="135">
        <f t="shared" si="8"/>
        <v>1303.2</v>
      </c>
    </row>
    <row r="72" ht="15.75" spans="1:19">
      <c r="A72" s="152">
        <v>65</v>
      </c>
      <c r="B72" s="238" t="s">
        <v>215</v>
      </c>
      <c r="C72" s="157" t="s">
        <v>50</v>
      </c>
      <c r="D72" s="152">
        <v>80</v>
      </c>
      <c r="E72" s="152">
        <v>0</v>
      </c>
      <c r="F72" s="159">
        <v>0</v>
      </c>
      <c r="G72" s="159">
        <v>0</v>
      </c>
      <c r="H72" s="159">
        <v>0</v>
      </c>
      <c r="I72" s="159">
        <f t="shared" si="10"/>
        <v>80</v>
      </c>
      <c r="J72" s="123">
        <v>3.24</v>
      </c>
      <c r="K72" s="124">
        <f t="shared" si="1"/>
        <v>3.98</v>
      </c>
      <c r="L72" s="125">
        <f t="shared" si="2"/>
        <v>318.4</v>
      </c>
      <c r="M72" s="242"/>
      <c r="N72" s="126">
        <f t="shared" si="3"/>
        <v>318.4</v>
      </c>
      <c r="O72" s="126">
        <f t="shared" si="4"/>
        <v>0</v>
      </c>
      <c r="P72" s="126">
        <f t="shared" si="5"/>
        <v>0</v>
      </c>
      <c r="Q72" s="126">
        <f t="shared" si="6"/>
        <v>0</v>
      </c>
      <c r="R72" s="126">
        <f t="shared" si="7"/>
        <v>0</v>
      </c>
      <c r="S72" s="135">
        <f t="shared" si="8"/>
        <v>318.4</v>
      </c>
    </row>
    <row r="73" s="231" customFormat="1" ht="15.75" spans="1:19">
      <c r="A73" s="152">
        <v>66</v>
      </c>
      <c r="B73" s="238" t="s">
        <v>216</v>
      </c>
      <c r="C73" s="157" t="s">
        <v>50</v>
      </c>
      <c r="D73" s="152">
        <v>250</v>
      </c>
      <c r="E73" s="152">
        <v>0</v>
      </c>
      <c r="F73" s="159">
        <v>0</v>
      </c>
      <c r="G73" s="159">
        <v>0</v>
      </c>
      <c r="H73" s="159">
        <v>0</v>
      </c>
      <c r="I73" s="159">
        <f t="shared" si="10"/>
        <v>250</v>
      </c>
      <c r="J73" s="123">
        <v>7.22</v>
      </c>
      <c r="K73" s="124">
        <f t="shared" ref="K73:K84" si="11">TRUNC(J73+J73*$K$5,2)</f>
        <v>8.88</v>
      </c>
      <c r="L73" s="125">
        <f t="shared" ref="L73:L84" si="12">I73*K73</f>
        <v>2220</v>
      </c>
      <c r="M73" s="242"/>
      <c r="N73" s="126">
        <f t="shared" ref="N73:N84" si="13">K73*D73</f>
        <v>2220</v>
      </c>
      <c r="O73" s="126">
        <f t="shared" ref="O73:O84" si="14">K73*E73</f>
        <v>0</v>
      </c>
      <c r="P73" s="126">
        <f t="shared" ref="P73:P84" si="15">K73*F73</f>
        <v>0</v>
      </c>
      <c r="Q73" s="126">
        <f t="shared" ref="Q73:Q84" si="16">K73*G73</f>
        <v>0</v>
      </c>
      <c r="R73" s="126">
        <f t="shared" ref="R73:R84" si="17">K73*H73</f>
        <v>0</v>
      </c>
      <c r="S73" s="135">
        <f t="shared" si="8"/>
        <v>2220</v>
      </c>
    </row>
    <row r="74" s="231" customFormat="1" ht="15.75" spans="1:19">
      <c r="A74" s="152">
        <v>67</v>
      </c>
      <c r="B74" s="238" t="s">
        <v>217</v>
      </c>
      <c r="C74" s="157" t="s">
        <v>50</v>
      </c>
      <c r="D74" s="152">
        <v>80</v>
      </c>
      <c r="E74" s="152">
        <v>0</v>
      </c>
      <c r="F74" s="159">
        <v>0</v>
      </c>
      <c r="G74" s="159">
        <v>0</v>
      </c>
      <c r="H74" s="159">
        <v>0</v>
      </c>
      <c r="I74" s="159">
        <f t="shared" si="10"/>
        <v>80</v>
      </c>
      <c r="J74" s="123">
        <v>7.22</v>
      </c>
      <c r="K74" s="124">
        <f t="shared" si="11"/>
        <v>8.88</v>
      </c>
      <c r="L74" s="125">
        <f t="shared" si="12"/>
        <v>710.4</v>
      </c>
      <c r="M74" s="242"/>
      <c r="N74" s="126">
        <f t="shared" si="13"/>
        <v>710.4</v>
      </c>
      <c r="O74" s="126">
        <f t="shared" si="14"/>
        <v>0</v>
      </c>
      <c r="P74" s="126">
        <f t="shared" si="15"/>
        <v>0</v>
      </c>
      <c r="Q74" s="126">
        <f t="shared" si="16"/>
        <v>0</v>
      </c>
      <c r="R74" s="126">
        <f t="shared" si="17"/>
        <v>0</v>
      </c>
      <c r="S74" s="135">
        <f t="shared" ref="S74:S84" si="18">SUM(N74:R74)</f>
        <v>710.4</v>
      </c>
    </row>
    <row r="75" ht="15.75" spans="1:19">
      <c r="A75" s="152">
        <v>68</v>
      </c>
      <c r="B75" s="238" t="s">
        <v>218</v>
      </c>
      <c r="C75" s="157" t="s">
        <v>50</v>
      </c>
      <c r="D75" s="152">
        <v>80</v>
      </c>
      <c r="E75" s="152">
        <v>80</v>
      </c>
      <c r="F75" s="159">
        <v>0</v>
      </c>
      <c r="G75" s="152">
        <v>50</v>
      </c>
      <c r="H75" s="159">
        <v>0</v>
      </c>
      <c r="I75" s="159">
        <f t="shared" si="10"/>
        <v>210</v>
      </c>
      <c r="J75" s="123">
        <v>8.38</v>
      </c>
      <c r="K75" s="124">
        <f t="shared" si="11"/>
        <v>10.3</v>
      </c>
      <c r="L75" s="125">
        <f t="shared" si="12"/>
        <v>2163</v>
      </c>
      <c r="M75" s="242"/>
      <c r="N75" s="126">
        <f t="shared" si="13"/>
        <v>824</v>
      </c>
      <c r="O75" s="126">
        <f t="shared" si="14"/>
        <v>824</v>
      </c>
      <c r="P75" s="126">
        <f t="shared" si="15"/>
        <v>0</v>
      </c>
      <c r="Q75" s="126">
        <f t="shared" si="16"/>
        <v>515</v>
      </c>
      <c r="R75" s="126">
        <f t="shared" si="17"/>
        <v>0</v>
      </c>
      <c r="S75" s="135">
        <f t="shared" si="18"/>
        <v>2163</v>
      </c>
    </row>
    <row r="76" ht="15.75" spans="1:19">
      <c r="A76" s="152">
        <v>69</v>
      </c>
      <c r="B76" s="238" t="s">
        <v>219</v>
      </c>
      <c r="C76" s="157" t="s">
        <v>50</v>
      </c>
      <c r="D76" s="152">
        <v>80</v>
      </c>
      <c r="E76" s="152">
        <v>80</v>
      </c>
      <c r="F76" s="159">
        <v>0</v>
      </c>
      <c r="G76" s="152">
        <v>50</v>
      </c>
      <c r="H76" s="159">
        <v>0</v>
      </c>
      <c r="I76" s="159">
        <f t="shared" si="10"/>
        <v>210</v>
      </c>
      <c r="J76" s="123">
        <v>13.67</v>
      </c>
      <c r="K76" s="124">
        <f t="shared" si="11"/>
        <v>16.81</v>
      </c>
      <c r="L76" s="125">
        <f t="shared" si="12"/>
        <v>3530.1</v>
      </c>
      <c r="M76" s="242"/>
      <c r="N76" s="126">
        <f t="shared" si="13"/>
        <v>1344.8</v>
      </c>
      <c r="O76" s="126">
        <f t="shared" si="14"/>
        <v>1344.8</v>
      </c>
      <c r="P76" s="126">
        <f t="shared" si="15"/>
        <v>0</v>
      </c>
      <c r="Q76" s="126">
        <f t="shared" si="16"/>
        <v>840.5</v>
      </c>
      <c r="R76" s="126">
        <f t="shared" si="17"/>
        <v>0</v>
      </c>
      <c r="S76" s="135">
        <f t="shared" si="18"/>
        <v>3530.1</v>
      </c>
    </row>
    <row r="77" ht="15.75" spans="1:19">
      <c r="A77" s="152">
        <v>70</v>
      </c>
      <c r="B77" s="238" t="s">
        <v>220</v>
      </c>
      <c r="C77" s="157" t="s">
        <v>50</v>
      </c>
      <c r="D77" s="152">
        <v>40</v>
      </c>
      <c r="E77" s="152">
        <v>80</v>
      </c>
      <c r="F77" s="159">
        <v>0</v>
      </c>
      <c r="G77" s="152">
        <v>50</v>
      </c>
      <c r="H77" s="159">
        <v>0</v>
      </c>
      <c r="I77" s="159">
        <f t="shared" si="10"/>
        <v>170</v>
      </c>
      <c r="J77" s="123">
        <v>29.5</v>
      </c>
      <c r="K77" s="124">
        <f t="shared" si="11"/>
        <v>36.29</v>
      </c>
      <c r="L77" s="125">
        <f t="shared" si="12"/>
        <v>6169.3</v>
      </c>
      <c r="M77" s="242"/>
      <c r="N77" s="126">
        <f t="shared" si="13"/>
        <v>1451.6</v>
      </c>
      <c r="O77" s="126">
        <f t="shared" si="14"/>
        <v>2903.2</v>
      </c>
      <c r="P77" s="126">
        <f t="shared" si="15"/>
        <v>0</v>
      </c>
      <c r="Q77" s="126">
        <f t="shared" si="16"/>
        <v>1814.5</v>
      </c>
      <c r="R77" s="126">
        <f t="shared" si="17"/>
        <v>0</v>
      </c>
      <c r="S77" s="135">
        <f t="shared" si="18"/>
        <v>6169.3</v>
      </c>
    </row>
    <row r="78" ht="15.75" spans="1:19">
      <c r="A78" s="152">
        <v>71</v>
      </c>
      <c r="B78" s="238" t="s">
        <v>221</v>
      </c>
      <c r="C78" s="157" t="s">
        <v>50</v>
      </c>
      <c r="D78" s="152">
        <v>80</v>
      </c>
      <c r="E78" s="159">
        <v>0</v>
      </c>
      <c r="F78" s="159">
        <v>0</v>
      </c>
      <c r="G78" s="159">
        <v>0</v>
      </c>
      <c r="H78" s="159">
        <v>0</v>
      </c>
      <c r="I78" s="159">
        <f t="shared" si="10"/>
        <v>80</v>
      </c>
      <c r="J78" s="123">
        <v>4.57</v>
      </c>
      <c r="K78" s="124">
        <f t="shared" si="11"/>
        <v>5.62</v>
      </c>
      <c r="L78" s="125">
        <f t="shared" si="12"/>
        <v>449.6</v>
      </c>
      <c r="M78" s="242"/>
      <c r="N78" s="126">
        <f t="shared" si="13"/>
        <v>449.6</v>
      </c>
      <c r="O78" s="126">
        <f t="shared" si="14"/>
        <v>0</v>
      </c>
      <c r="P78" s="126">
        <f t="shared" si="15"/>
        <v>0</v>
      </c>
      <c r="Q78" s="126">
        <f t="shared" si="16"/>
        <v>0</v>
      </c>
      <c r="R78" s="126">
        <f t="shared" si="17"/>
        <v>0</v>
      </c>
      <c r="S78" s="135">
        <f t="shared" si="18"/>
        <v>449.6</v>
      </c>
    </row>
    <row r="79" ht="15.75" spans="1:19">
      <c r="A79" s="152">
        <v>72</v>
      </c>
      <c r="B79" s="238" t="s">
        <v>222</v>
      </c>
      <c r="C79" s="157" t="s">
        <v>73</v>
      </c>
      <c r="D79" s="152">
        <v>40</v>
      </c>
      <c r="E79" s="159">
        <v>0</v>
      </c>
      <c r="F79" s="159">
        <v>0</v>
      </c>
      <c r="G79" s="159">
        <v>0</v>
      </c>
      <c r="H79" s="159">
        <v>0</v>
      </c>
      <c r="I79" s="159">
        <f t="shared" si="10"/>
        <v>40</v>
      </c>
      <c r="J79" s="123">
        <v>10.09</v>
      </c>
      <c r="K79" s="124">
        <f t="shared" si="11"/>
        <v>12.41</v>
      </c>
      <c r="L79" s="125">
        <f t="shared" si="12"/>
        <v>496.4</v>
      </c>
      <c r="M79" s="242"/>
      <c r="N79" s="126">
        <f t="shared" si="13"/>
        <v>496.4</v>
      </c>
      <c r="O79" s="126">
        <f t="shared" si="14"/>
        <v>0</v>
      </c>
      <c r="P79" s="126">
        <f t="shared" si="15"/>
        <v>0</v>
      </c>
      <c r="Q79" s="126">
        <f t="shared" si="16"/>
        <v>0</v>
      </c>
      <c r="R79" s="126">
        <f t="shared" si="17"/>
        <v>0</v>
      </c>
      <c r="S79" s="135">
        <f t="shared" si="18"/>
        <v>496.4</v>
      </c>
    </row>
    <row r="80" ht="15.75" spans="1:19">
      <c r="A80" s="152">
        <v>73</v>
      </c>
      <c r="B80" s="238" t="s">
        <v>223</v>
      </c>
      <c r="C80" s="152" t="s">
        <v>50</v>
      </c>
      <c r="D80" s="152">
        <v>30</v>
      </c>
      <c r="E80" s="159">
        <v>0</v>
      </c>
      <c r="F80" s="159">
        <v>0</v>
      </c>
      <c r="G80" s="159">
        <v>0</v>
      </c>
      <c r="H80" s="159">
        <v>0</v>
      </c>
      <c r="I80" s="159">
        <f t="shared" si="10"/>
        <v>30</v>
      </c>
      <c r="J80" s="123">
        <v>7.18</v>
      </c>
      <c r="K80" s="124">
        <f t="shared" si="11"/>
        <v>8.83</v>
      </c>
      <c r="L80" s="125">
        <f t="shared" si="12"/>
        <v>264.9</v>
      </c>
      <c r="M80" s="242"/>
      <c r="N80" s="126">
        <f t="shared" si="13"/>
        <v>264.9</v>
      </c>
      <c r="O80" s="126">
        <f t="shared" si="14"/>
        <v>0</v>
      </c>
      <c r="P80" s="126">
        <f t="shared" si="15"/>
        <v>0</v>
      </c>
      <c r="Q80" s="126">
        <f t="shared" si="16"/>
        <v>0</v>
      </c>
      <c r="R80" s="126">
        <f t="shared" si="17"/>
        <v>0</v>
      </c>
      <c r="S80" s="135">
        <f t="shared" si="18"/>
        <v>264.9</v>
      </c>
    </row>
    <row r="81" ht="15.75" spans="1:19">
      <c r="A81" s="152">
        <v>74</v>
      </c>
      <c r="B81" s="238" t="s">
        <v>224</v>
      </c>
      <c r="C81" s="152" t="s">
        <v>50</v>
      </c>
      <c r="D81" s="152">
        <v>20</v>
      </c>
      <c r="E81" s="159">
        <v>0</v>
      </c>
      <c r="F81" s="159">
        <v>0</v>
      </c>
      <c r="G81" s="159">
        <v>0</v>
      </c>
      <c r="H81" s="159">
        <v>0</v>
      </c>
      <c r="I81" s="159">
        <f t="shared" si="10"/>
        <v>20</v>
      </c>
      <c r="J81" s="123">
        <v>4.22</v>
      </c>
      <c r="K81" s="124">
        <f t="shared" si="11"/>
        <v>5.19</v>
      </c>
      <c r="L81" s="125">
        <f t="shared" si="12"/>
        <v>103.8</v>
      </c>
      <c r="M81" s="242"/>
      <c r="N81" s="126">
        <f t="shared" si="13"/>
        <v>103.8</v>
      </c>
      <c r="O81" s="126">
        <f t="shared" si="14"/>
        <v>0</v>
      </c>
      <c r="P81" s="126">
        <f t="shared" si="15"/>
        <v>0</v>
      </c>
      <c r="Q81" s="126">
        <f t="shared" si="16"/>
        <v>0</v>
      </c>
      <c r="R81" s="126">
        <f t="shared" si="17"/>
        <v>0</v>
      </c>
      <c r="S81" s="135">
        <f t="shared" si="18"/>
        <v>103.8</v>
      </c>
    </row>
    <row r="82" ht="15.75" spans="1:19">
      <c r="A82" s="152">
        <v>75</v>
      </c>
      <c r="B82" s="238" t="s">
        <v>225</v>
      </c>
      <c r="C82" s="152" t="s">
        <v>61</v>
      </c>
      <c r="D82" s="152">
        <v>30</v>
      </c>
      <c r="E82" s="159">
        <v>0</v>
      </c>
      <c r="F82" s="159">
        <v>0</v>
      </c>
      <c r="G82" s="159">
        <v>0</v>
      </c>
      <c r="H82" s="159">
        <v>0</v>
      </c>
      <c r="I82" s="159">
        <f t="shared" si="10"/>
        <v>30</v>
      </c>
      <c r="J82" s="123">
        <v>18.15</v>
      </c>
      <c r="K82" s="124">
        <f t="shared" si="11"/>
        <v>22.32</v>
      </c>
      <c r="L82" s="125">
        <f t="shared" si="12"/>
        <v>669.6</v>
      </c>
      <c r="M82" s="242"/>
      <c r="N82" s="126">
        <f t="shared" si="13"/>
        <v>669.6</v>
      </c>
      <c r="O82" s="126">
        <f t="shared" si="14"/>
        <v>0</v>
      </c>
      <c r="P82" s="126">
        <f t="shared" si="15"/>
        <v>0</v>
      </c>
      <c r="Q82" s="126">
        <f t="shared" si="16"/>
        <v>0</v>
      </c>
      <c r="R82" s="126">
        <f t="shared" si="17"/>
        <v>0</v>
      </c>
      <c r="S82" s="135">
        <f t="shared" si="18"/>
        <v>669.6</v>
      </c>
    </row>
    <row r="83" ht="15.75" spans="1:19">
      <c r="A83" s="152">
        <v>76</v>
      </c>
      <c r="B83" s="238" t="s">
        <v>226</v>
      </c>
      <c r="C83" s="152" t="s">
        <v>61</v>
      </c>
      <c r="D83" s="152">
        <v>80</v>
      </c>
      <c r="E83" s="159">
        <v>0</v>
      </c>
      <c r="F83" s="159">
        <v>0</v>
      </c>
      <c r="G83" s="159">
        <v>0</v>
      </c>
      <c r="H83" s="159">
        <v>0</v>
      </c>
      <c r="I83" s="159">
        <f t="shared" si="10"/>
        <v>80</v>
      </c>
      <c r="J83" s="123">
        <v>30</v>
      </c>
      <c r="K83" s="124">
        <f t="shared" si="11"/>
        <v>36.9</v>
      </c>
      <c r="L83" s="125">
        <f t="shared" si="12"/>
        <v>2952</v>
      </c>
      <c r="M83" s="242"/>
      <c r="N83" s="126">
        <f t="shared" si="13"/>
        <v>2952</v>
      </c>
      <c r="O83" s="126">
        <f t="shared" si="14"/>
        <v>0</v>
      </c>
      <c r="P83" s="126">
        <f t="shared" si="15"/>
        <v>0</v>
      </c>
      <c r="Q83" s="126">
        <f t="shared" si="16"/>
        <v>0</v>
      </c>
      <c r="R83" s="126">
        <f t="shared" si="17"/>
        <v>0</v>
      </c>
      <c r="S83" s="135">
        <f t="shared" si="18"/>
        <v>2952</v>
      </c>
    </row>
    <row r="84" ht="31.5" spans="1:19">
      <c r="A84" s="152">
        <v>77</v>
      </c>
      <c r="B84" s="238" t="s">
        <v>227</v>
      </c>
      <c r="C84" s="152" t="s">
        <v>61</v>
      </c>
      <c r="D84" s="152">
        <v>40</v>
      </c>
      <c r="E84" s="159">
        <v>0</v>
      </c>
      <c r="F84" s="159">
        <v>0</v>
      </c>
      <c r="G84" s="159">
        <v>0</v>
      </c>
      <c r="H84" s="159">
        <v>0</v>
      </c>
      <c r="I84" s="159">
        <f t="shared" si="10"/>
        <v>40</v>
      </c>
      <c r="J84" s="123">
        <v>20</v>
      </c>
      <c r="K84" s="124">
        <f t="shared" si="11"/>
        <v>24.6</v>
      </c>
      <c r="L84" s="125">
        <f t="shared" si="12"/>
        <v>984</v>
      </c>
      <c r="M84" s="242"/>
      <c r="N84" s="126">
        <f t="shared" si="13"/>
        <v>984</v>
      </c>
      <c r="O84" s="126">
        <f t="shared" si="14"/>
        <v>0</v>
      </c>
      <c r="P84" s="126">
        <f t="shared" si="15"/>
        <v>0</v>
      </c>
      <c r="Q84" s="126">
        <f t="shared" si="16"/>
        <v>0</v>
      </c>
      <c r="R84" s="126">
        <f t="shared" si="17"/>
        <v>0</v>
      </c>
      <c r="S84" s="135">
        <f t="shared" si="18"/>
        <v>984</v>
      </c>
    </row>
    <row r="85" ht="39" customHeight="1" spans="1:19">
      <c r="A85" s="243" t="s">
        <v>145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5"/>
      <c r="L85" s="246">
        <f>SUM(L8:L84)</f>
        <v>479640.6</v>
      </c>
      <c r="M85" s="247"/>
      <c r="N85" s="248">
        <f>SUM(N8:N84)</f>
        <v>339008.3</v>
      </c>
      <c r="O85" s="248">
        <f t="shared" ref="O85:S85" si="19">SUM(O8:O84)</f>
        <v>94017.6</v>
      </c>
      <c r="P85" s="248">
        <f t="shared" si="19"/>
        <v>0</v>
      </c>
      <c r="Q85" s="248">
        <f t="shared" si="19"/>
        <v>46614.7</v>
      </c>
      <c r="R85" s="248">
        <f t="shared" si="19"/>
        <v>0</v>
      </c>
      <c r="S85" s="248">
        <f t="shared" si="19"/>
        <v>479640.6</v>
      </c>
    </row>
    <row r="86" customHeight="1" spans="13:15">
      <c r="M86" s="247"/>
      <c r="N86" s="247"/>
      <c r="O86" s="174"/>
    </row>
  </sheetData>
  <sortState ref="B7:P78">
    <sortCondition ref="B7:B78"/>
  </sortState>
  <mergeCells count="13">
    <mergeCell ref="A3:L3"/>
    <mergeCell ref="A4:L4"/>
    <mergeCell ref="A5:I5"/>
    <mergeCell ref="K5:L5"/>
    <mergeCell ref="D6:I6"/>
    <mergeCell ref="A85:K85"/>
    <mergeCell ref="A6:A7"/>
    <mergeCell ref="B6:B7"/>
    <mergeCell ref="C6:C7"/>
    <mergeCell ref="J6:J7"/>
    <mergeCell ref="K6:K7"/>
    <mergeCell ref="L6:L7"/>
    <mergeCell ref="A1:L2"/>
  </mergeCells>
  <conditionalFormatting sqref="M8:M84">
    <cfRule type="cellIs" dxfId="0" priority="1" operator="greaterThan">
      <formula>150</formula>
    </cfRule>
    <cfRule type="cellIs" dxfId="1" priority="2" operator="greaterThan">
      <formula>50</formula>
    </cfRule>
    <cfRule type="cellIs" dxfId="2" priority="3" operator="lessThan">
      <formula>49</formula>
    </cfRule>
  </conditionalFormatting>
  <printOptions horizontalCentered="1"/>
  <pageMargins left="0" right="0" top="0" bottom="0" header="0" footer="0"/>
  <pageSetup paperSize="9" scale="49" orientation="portrait"/>
  <headerFooter/>
  <rowBreaks count="3" manualBreakCount="3">
    <brk id="85" max="16383" man="1"/>
    <brk id="85" max="16383" man="1"/>
    <brk id="86" max="16383" man="1"/>
  </rowBreaks>
  <ignoredErrors>
    <ignoredError sqref="I8:I84" emptyCellReferenc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6"/>
  <sheetViews>
    <sheetView view="pageBreakPreview" zoomScale="46" zoomScaleNormal="100" workbookViewId="0">
      <selection activeCell="A3" sqref="A3:L3"/>
    </sheetView>
  </sheetViews>
  <sheetFormatPr defaultColWidth="9.14285714285714" defaultRowHeight="23.1" customHeight="1"/>
  <cols>
    <col min="1" max="1" width="8.14285714285714" style="136" customWidth="1"/>
    <col min="2" max="2" width="74.5714285714286" style="137" customWidth="1"/>
    <col min="3" max="3" width="9" style="136" customWidth="1"/>
    <col min="4" max="4" width="23.4285714285714" style="136" customWidth="1"/>
    <col min="5" max="5" width="10.7142857142857" style="136" customWidth="1"/>
    <col min="6" max="6" width="14.2857142857143" style="136" customWidth="1"/>
    <col min="7" max="7" width="10.5714285714286" style="136" customWidth="1"/>
    <col min="8" max="8" width="13.1428571428571" style="136" customWidth="1"/>
    <col min="9" max="9" width="11.5714285714286" style="136" customWidth="1"/>
    <col min="10" max="10" width="16.4285714285714" style="138" customWidth="1"/>
    <col min="11" max="11" width="14.1428571428571" style="138" customWidth="1"/>
    <col min="12" max="12" width="21.2857142857143" style="210" customWidth="1"/>
    <col min="13" max="13" width="11.5714285714286" style="136"/>
    <col min="14" max="14" width="26.1428571428571" style="136" customWidth="1"/>
    <col min="15" max="18" width="20.4285714285714" style="136" customWidth="1"/>
    <col min="19" max="19" width="21.1428571428571" style="136" customWidth="1"/>
    <col min="20" max="16384" width="9.14285714285714" style="136"/>
  </cols>
  <sheetData>
    <row r="1" s="136" customFormat="1" ht="47.1" customHeight="1" spans="1:12">
      <c r="A1" s="232" t="s">
        <v>148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9"/>
    </row>
    <row r="2" s="136" customFormat="1" ht="32.1" customHeight="1" spans="1:1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40"/>
    </row>
    <row r="3" s="136" customFormat="1" ht="32.1" customHeight="1" spans="1:12">
      <c r="A3" s="236" t="s">
        <v>228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41"/>
    </row>
    <row r="4" s="136" customFormat="1" ht="81" customHeight="1" spans="1:12">
      <c r="A4" s="187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</row>
    <row r="5" s="230" customFormat="1" ht="35.2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27.75" customHeight="1" spans="1:12">
      <c r="A6" s="88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19" t="s">
        <v>7</v>
      </c>
    </row>
    <row r="7" s="136" customFormat="1" ht="38.25" customHeight="1" spans="1:19">
      <c r="A7" s="88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19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36" customFormat="1" ht="47.25" spans="1:19">
      <c r="A8" s="152">
        <v>1</v>
      </c>
      <c r="B8" s="238" t="s">
        <v>151</v>
      </c>
      <c r="C8" s="152" t="s">
        <v>50</v>
      </c>
      <c r="D8" s="152">
        <f>'LOTE III_IV- Material Eletrico'!D8*80%</f>
        <v>120</v>
      </c>
      <c r="E8" s="152">
        <f>'LOTE III_IV- Material Eletrico'!E8*80%</f>
        <v>40</v>
      </c>
      <c r="F8" s="152">
        <f>'LOTE III_IV- Material Eletrico'!F8*80%</f>
        <v>0</v>
      </c>
      <c r="G8" s="152">
        <f>'LOTE III_IV- Material Eletrico'!G8*80%</f>
        <v>24</v>
      </c>
      <c r="H8" s="152">
        <f>'LOTE III_IV- Material Eletrico'!H8*80%</f>
        <v>0</v>
      </c>
      <c r="I8" s="159">
        <f t="shared" ref="I8:I71" si="0">D8+CY8+E8+F8+G8+H8</f>
        <v>184</v>
      </c>
      <c r="J8" s="123">
        <v>5.68</v>
      </c>
      <c r="K8" s="124">
        <f>TRUNC(J8+J8*$K$5,2)</f>
        <v>6.98</v>
      </c>
      <c r="L8" s="125">
        <f t="shared" ref="L8:L71" si="1">I8*K8</f>
        <v>1284.32</v>
      </c>
      <c r="M8" s="242"/>
      <c r="N8" s="126">
        <f t="shared" ref="N8:N71" si="2">K8*D8</f>
        <v>837.6</v>
      </c>
      <c r="O8" s="126">
        <f t="shared" ref="O8:O71" si="3">K8*E8</f>
        <v>279.2</v>
      </c>
      <c r="P8" s="126">
        <f t="shared" ref="P8:P71" si="4">K8*F8</f>
        <v>0</v>
      </c>
      <c r="Q8" s="126">
        <f t="shared" ref="Q8:Q71" si="5">K8*G8</f>
        <v>167.52</v>
      </c>
      <c r="R8" s="126">
        <f t="shared" ref="R8:R71" si="6">K8*H8</f>
        <v>0</v>
      </c>
      <c r="S8" s="135">
        <f t="shared" ref="S8:S71" si="7">SUM(N8:R8)</f>
        <v>1284.32</v>
      </c>
    </row>
    <row r="9" s="136" customFormat="1" ht="31.5" spans="1:19">
      <c r="A9" s="152">
        <v>2</v>
      </c>
      <c r="B9" s="238" t="s">
        <v>152</v>
      </c>
      <c r="C9" s="152" t="s">
        <v>50</v>
      </c>
      <c r="D9" s="152">
        <f>'LOTE III_IV- Material Eletrico'!D9*80%</f>
        <v>64</v>
      </c>
      <c r="E9" s="152">
        <f>'LOTE III_IV- Material Eletrico'!E9*80%</f>
        <v>0</v>
      </c>
      <c r="F9" s="152">
        <f>'LOTE III_IV- Material Eletrico'!F9*80%</f>
        <v>0</v>
      </c>
      <c r="G9" s="152">
        <f>'LOTE III_IV- Material Eletrico'!G9*80%</f>
        <v>0</v>
      </c>
      <c r="H9" s="152">
        <f>'LOTE III_IV- Material Eletrico'!H9*80%</f>
        <v>0</v>
      </c>
      <c r="I9" s="159">
        <f t="shared" si="0"/>
        <v>64</v>
      </c>
      <c r="J9" s="123">
        <v>3.71</v>
      </c>
      <c r="K9" s="124">
        <f>TRUNC(J9+J9*$K$5,2)</f>
        <v>4.56</v>
      </c>
      <c r="L9" s="125">
        <f t="shared" si="1"/>
        <v>291.84</v>
      </c>
      <c r="M9" s="242"/>
      <c r="N9" s="126">
        <f t="shared" si="2"/>
        <v>291.84</v>
      </c>
      <c r="O9" s="126">
        <f t="shared" si="3"/>
        <v>0</v>
      </c>
      <c r="P9" s="126">
        <f t="shared" si="4"/>
        <v>0</v>
      </c>
      <c r="Q9" s="126">
        <f t="shared" si="5"/>
        <v>0</v>
      </c>
      <c r="R9" s="126">
        <f t="shared" si="6"/>
        <v>0</v>
      </c>
      <c r="S9" s="135">
        <f t="shared" si="7"/>
        <v>291.84</v>
      </c>
    </row>
    <row r="10" s="136" customFormat="1" ht="31.5" spans="1:19">
      <c r="A10" s="152">
        <v>3</v>
      </c>
      <c r="B10" s="238" t="s">
        <v>153</v>
      </c>
      <c r="C10" s="157" t="s">
        <v>50</v>
      </c>
      <c r="D10" s="152">
        <f>'LOTE III_IV- Material Eletrico'!D10*80%</f>
        <v>64</v>
      </c>
      <c r="E10" s="152">
        <f>'LOTE III_IV- Material Eletrico'!E10*80%</f>
        <v>40</v>
      </c>
      <c r="F10" s="152">
        <f>'LOTE III_IV- Material Eletrico'!F10*80%</f>
        <v>0</v>
      </c>
      <c r="G10" s="152">
        <f>'LOTE III_IV- Material Eletrico'!G10*80%</f>
        <v>16</v>
      </c>
      <c r="H10" s="152">
        <f>'LOTE III_IV- Material Eletrico'!H10*80%</f>
        <v>0</v>
      </c>
      <c r="I10" s="159">
        <f t="shared" si="0"/>
        <v>120</v>
      </c>
      <c r="J10" s="123">
        <v>2.51</v>
      </c>
      <c r="K10" s="124">
        <f>TRUNC(J10+J10*$K$5,2)</f>
        <v>3.08</v>
      </c>
      <c r="L10" s="125">
        <f t="shared" si="1"/>
        <v>369.6</v>
      </c>
      <c r="M10" s="242"/>
      <c r="N10" s="126">
        <f t="shared" si="2"/>
        <v>197.12</v>
      </c>
      <c r="O10" s="126">
        <f t="shared" si="3"/>
        <v>123.2</v>
      </c>
      <c r="P10" s="126">
        <f t="shared" si="4"/>
        <v>0</v>
      </c>
      <c r="Q10" s="126">
        <f t="shared" si="5"/>
        <v>49.28</v>
      </c>
      <c r="R10" s="126">
        <f t="shared" si="6"/>
        <v>0</v>
      </c>
      <c r="S10" s="135">
        <f t="shared" si="7"/>
        <v>369.6</v>
      </c>
    </row>
    <row r="11" s="136" customFormat="1" ht="15.75" spans="1:19">
      <c r="A11" s="152">
        <v>4</v>
      </c>
      <c r="B11" s="238" t="s">
        <v>154</v>
      </c>
      <c r="C11" s="157" t="s">
        <v>50</v>
      </c>
      <c r="D11" s="152">
        <f>'LOTE III_IV- Material Eletrico'!D11*80%</f>
        <v>160</v>
      </c>
      <c r="E11" s="152">
        <f>'LOTE III_IV- Material Eletrico'!E11*80%</f>
        <v>0</v>
      </c>
      <c r="F11" s="152">
        <f>'LOTE III_IV- Material Eletrico'!F11*80%</f>
        <v>0</v>
      </c>
      <c r="G11" s="152">
        <f>'LOTE III_IV- Material Eletrico'!G11*80%</f>
        <v>0</v>
      </c>
      <c r="H11" s="152">
        <f>'LOTE III_IV- Material Eletrico'!H11*80%</f>
        <v>0</v>
      </c>
      <c r="I11" s="159">
        <f t="shared" si="0"/>
        <v>160</v>
      </c>
      <c r="J11" s="123">
        <v>1.4</v>
      </c>
      <c r="K11" s="124">
        <f>TRUNC(J11+J11*$K$5,2)</f>
        <v>1.72</v>
      </c>
      <c r="L11" s="125">
        <f t="shared" si="1"/>
        <v>275.2</v>
      </c>
      <c r="M11" s="242"/>
      <c r="N11" s="126">
        <f t="shared" si="2"/>
        <v>275.2</v>
      </c>
      <c r="O11" s="126">
        <f t="shared" si="3"/>
        <v>0</v>
      </c>
      <c r="P11" s="126">
        <f t="shared" si="4"/>
        <v>0</v>
      </c>
      <c r="Q11" s="126">
        <f t="shared" si="5"/>
        <v>0</v>
      </c>
      <c r="R11" s="126">
        <f t="shared" si="6"/>
        <v>0</v>
      </c>
      <c r="S11" s="135">
        <f t="shared" si="7"/>
        <v>275.2</v>
      </c>
    </row>
    <row r="12" s="136" customFormat="1" ht="31.5" spans="1:19">
      <c r="A12" s="152">
        <v>5</v>
      </c>
      <c r="B12" s="238" t="s">
        <v>155</v>
      </c>
      <c r="C12" s="157" t="s">
        <v>50</v>
      </c>
      <c r="D12" s="152">
        <f>'LOTE III_IV- Material Eletrico'!D12*80%</f>
        <v>64</v>
      </c>
      <c r="E12" s="152">
        <f>'LOTE III_IV- Material Eletrico'!E12*80%</f>
        <v>40</v>
      </c>
      <c r="F12" s="152">
        <f>'LOTE III_IV- Material Eletrico'!F12*80%</f>
        <v>0</v>
      </c>
      <c r="G12" s="152">
        <f>'LOTE III_IV- Material Eletrico'!G12*80%</f>
        <v>16</v>
      </c>
      <c r="H12" s="152">
        <f>'LOTE III_IV- Material Eletrico'!H12*80%</f>
        <v>0</v>
      </c>
      <c r="I12" s="159">
        <f t="shared" si="0"/>
        <v>120</v>
      </c>
      <c r="J12" s="123">
        <v>0.74</v>
      </c>
      <c r="K12" s="124">
        <f>TRUNC(J12+J12*$K$5,2)</f>
        <v>0.91</v>
      </c>
      <c r="L12" s="125">
        <f t="shared" si="1"/>
        <v>109.2</v>
      </c>
      <c r="M12" s="242"/>
      <c r="N12" s="126">
        <f t="shared" si="2"/>
        <v>58.24</v>
      </c>
      <c r="O12" s="126">
        <f t="shared" si="3"/>
        <v>36.4</v>
      </c>
      <c r="P12" s="126">
        <f t="shared" si="4"/>
        <v>0</v>
      </c>
      <c r="Q12" s="126">
        <f t="shared" si="5"/>
        <v>14.56</v>
      </c>
      <c r="R12" s="126">
        <f t="shared" si="6"/>
        <v>0</v>
      </c>
      <c r="S12" s="135">
        <f t="shared" si="7"/>
        <v>109.2</v>
      </c>
    </row>
    <row r="13" s="136" customFormat="1" ht="15.75" spans="1:19">
      <c r="A13" s="152">
        <v>6</v>
      </c>
      <c r="B13" s="238" t="s">
        <v>156</v>
      </c>
      <c r="C13" s="152" t="s">
        <v>50</v>
      </c>
      <c r="D13" s="152">
        <f>'LOTE III_IV- Material Eletrico'!D13*80%</f>
        <v>80</v>
      </c>
      <c r="E13" s="152">
        <f>'LOTE III_IV- Material Eletrico'!E13*80%</f>
        <v>40</v>
      </c>
      <c r="F13" s="152">
        <f>'LOTE III_IV- Material Eletrico'!F13*80%</f>
        <v>0</v>
      </c>
      <c r="G13" s="152">
        <f>'LOTE III_IV- Material Eletrico'!G13*80%</f>
        <v>24</v>
      </c>
      <c r="H13" s="152">
        <f>'LOTE III_IV- Material Eletrico'!H13*80%</f>
        <v>0</v>
      </c>
      <c r="I13" s="159">
        <f t="shared" si="0"/>
        <v>144</v>
      </c>
      <c r="J13" s="123">
        <v>11.99</v>
      </c>
      <c r="K13" s="124">
        <f>TRUNC(J13+J13*$K$5,2)</f>
        <v>14.75</v>
      </c>
      <c r="L13" s="125">
        <f t="shared" si="1"/>
        <v>2124</v>
      </c>
      <c r="M13" s="242"/>
      <c r="N13" s="126">
        <f t="shared" si="2"/>
        <v>1180</v>
      </c>
      <c r="O13" s="126">
        <f t="shared" si="3"/>
        <v>590</v>
      </c>
      <c r="P13" s="126">
        <f t="shared" si="4"/>
        <v>0</v>
      </c>
      <c r="Q13" s="126">
        <f t="shared" si="5"/>
        <v>354</v>
      </c>
      <c r="R13" s="126">
        <f t="shared" si="6"/>
        <v>0</v>
      </c>
      <c r="S13" s="135">
        <f t="shared" si="7"/>
        <v>2124</v>
      </c>
    </row>
    <row r="14" s="136" customFormat="1" ht="15.75" spans="1:19">
      <c r="A14" s="152">
        <v>7</v>
      </c>
      <c r="B14" s="238" t="s">
        <v>157</v>
      </c>
      <c r="C14" s="152" t="s">
        <v>50</v>
      </c>
      <c r="D14" s="152">
        <f>'LOTE III_IV- Material Eletrico'!D14*80%</f>
        <v>80</v>
      </c>
      <c r="E14" s="152">
        <f>'LOTE III_IV- Material Eletrico'!E14*80%</f>
        <v>40</v>
      </c>
      <c r="F14" s="152">
        <f>'LOTE III_IV- Material Eletrico'!F14*80%</f>
        <v>0</v>
      </c>
      <c r="G14" s="152">
        <f>'LOTE III_IV- Material Eletrico'!G14*80%</f>
        <v>24</v>
      </c>
      <c r="H14" s="152">
        <f>'LOTE III_IV- Material Eletrico'!H14*80%</f>
        <v>0</v>
      </c>
      <c r="I14" s="159">
        <f t="shared" si="0"/>
        <v>144</v>
      </c>
      <c r="J14" s="123">
        <v>11.99</v>
      </c>
      <c r="K14" s="124">
        <f>TRUNC(J14+J14*$K$5,2)</f>
        <v>14.75</v>
      </c>
      <c r="L14" s="125">
        <f t="shared" si="1"/>
        <v>2124</v>
      </c>
      <c r="M14" s="242"/>
      <c r="N14" s="126">
        <f t="shared" si="2"/>
        <v>1180</v>
      </c>
      <c r="O14" s="126">
        <f t="shared" si="3"/>
        <v>590</v>
      </c>
      <c r="P14" s="126">
        <f t="shared" si="4"/>
        <v>0</v>
      </c>
      <c r="Q14" s="126">
        <f t="shared" si="5"/>
        <v>354</v>
      </c>
      <c r="R14" s="126">
        <f t="shared" si="6"/>
        <v>0</v>
      </c>
      <c r="S14" s="135">
        <f t="shared" si="7"/>
        <v>2124</v>
      </c>
    </row>
    <row r="15" s="174" customFormat="1" ht="15.75" spans="1:19">
      <c r="A15" s="152">
        <v>8</v>
      </c>
      <c r="B15" s="238" t="s">
        <v>158</v>
      </c>
      <c r="C15" s="152" t="s">
        <v>73</v>
      </c>
      <c r="D15" s="152">
        <f>'LOTE III_IV- Material Eletrico'!D15*80%</f>
        <v>80</v>
      </c>
      <c r="E15" s="152">
        <f>'LOTE III_IV- Material Eletrico'!E15*80%</f>
        <v>16</v>
      </c>
      <c r="F15" s="152">
        <f>'LOTE III_IV- Material Eletrico'!F15*80%</f>
        <v>0</v>
      </c>
      <c r="G15" s="152">
        <f>'LOTE III_IV- Material Eletrico'!G15*80%</f>
        <v>8</v>
      </c>
      <c r="H15" s="152">
        <f>'LOTE III_IV- Material Eletrico'!H15*80%</f>
        <v>0</v>
      </c>
      <c r="I15" s="159">
        <f t="shared" si="0"/>
        <v>104</v>
      </c>
      <c r="J15" s="123">
        <v>199</v>
      </c>
      <c r="K15" s="124">
        <f>TRUNC(J15+J15*$K$5,2)</f>
        <v>244.8</v>
      </c>
      <c r="L15" s="125">
        <f t="shared" si="1"/>
        <v>25459.2</v>
      </c>
      <c r="M15" s="242"/>
      <c r="N15" s="126">
        <f t="shared" si="2"/>
        <v>19584</v>
      </c>
      <c r="O15" s="126">
        <f t="shared" si="3"/>
        <v>3916.8</v>
      </c>
      <c r="P15" s="126">
        <f t="shared" si="4"/>
        <v>0</v>
      </c>
      <c r="Q15" s="126">
        <f t="shared" si="5"/>
        <v>1958.4</v>
      </c>
      <c r="R15" s="126">
        <f t="shared" si="6"/>
        <v>0</v>
      </c>
      <c r="S15" s="135">
        <f t="shared" si="7"/>
        <v>25459.2</v>
      </c>
    </row>
    <row r="16" s="136" customFormat="1" ht="15.75" spans="1:19">
      <c r="A16" s="152">
        <v>9</v>
      </c>
      <c r="B16" s="238" t="s">
        <v>159</v>
      </c>
      <c r="C16" s="157" t="s">
        <v>73</v>
      </c>
      <c r="D16" s="152">
        <f>'LOTE III_IV- Material Eletrico'!D16*80%</f>
        <v>80</v>
      </c>
      <c r="E16" s="152">
        <f>'LOTE III_IV- Material Eletrico'!E16*80%</f>
        <v>16</v>
      </c>
      <c r="F16" s="152">
        <f>'LOTE III_IV- Material Eletrico'!F16*80%</f>
        <v>0</v>
      </c>
      <c r="G16" s="152">
        <f>'LOTE III_IV- Material Eletrico'!G16*80%</f>
        <v>8</v>
      </c>
      <c r="H16" s="152">
        <f>'LOTE III_IV- Material Eletrico'!H16*80%</f>
        <v>0</v>
      </c>
      <c r="I16" s="159">
        <f t="shared" si="0"/>
        <v>104</v>
      </c>
      <c r="J16" s="123">
        <v>232.66</v>
      </c>
      <c r="K16" s="124">
        <f>TRUNC(J16+J16*$K$5,2)</f>
        <v>286.21</v>
      </c>
      <c r="L16" s="125">
        <f t="shared" si="1"/>
        <v>29765.84</v>
      </c>
      <c r="M16" s="242"/>
      <c r="N16" s="126">
        <f t="shared" si="2"/>
        <v>22896.8</v>
      </c>
      <c r="O16" s="126">
        <f t="shared" si="3"/>
        <v>4579.36</v>
      </c>
      <c r="P16" s="126">
        <f t="shared" si="4"/>
        <v>0</v>
      </c>
      <c r="Q16" s="126">
        <f t="shared" si="5"/>
        <v>2289.68</v>
      </c>
      <c r="R16" s="126">
        <f t="shared" si="6"/>
        <v>0</v>
      </c>
      <c r="S16" s="135">
        <f t="shared" si="7"/>
        <v>29765.84</v>
      </c>
    </row>
    <row r="17" s="136" customFormat="1" ht="15.75" spans="1:19">
      <c r="A17" s="152">
        <v>10</v>
      </c>
      <c r="B17" s="238" t="s">
        <v>160</v>
      </c>
      <c r="C17" s="157" t="s">
        <v>73</v>
      </c>
      <c r="D17" s="152">
        <f>'LOTE III_IV- Material Eletrico'!D17*80%</f>
        <v>80</v>
      </c>
      <c r="E17" s="152">
        <f>'LOTE III_IV- Material Eletrico'!E17*80%</f>
        <v>16</v>
      </c>
      <c r="F17" s="152">
        <f>'LOTE III_IV- Material Eletrico'!F17*80%</f>
        <v>0</v>
      </c>
      <c r="G17" s="152">
        <f>'LOTE III_IV- Material Eletrico'!G17*80%</f>
        <v>8</v>
      </c>
      <c r="H17" s="152">
        <f>'LOTE III_IV- Material Eletrico'!H17*80%</f>
        <v>0</v>
      </c>
      <c r="I17" s="159">
        <f t="shared" si="0"/>
        <v>104</v>
      </c>
      <c r="J17" s="123">
        <v>249.75</v>
      </c>
      <c r="K17" s="124">
        <f>TRUNC(J17+J17*$K$5,2)</f>
        <v>307.24</v>
      </c>
      <c r="L17" s="125">
        <f t="shared" si="1"/>
        <v>31952.96</v>
      </c>
      <c r="M17" s="242"/>
      <c r="N17" s="126">
        <f t="shared" si="2"/>
        <v>24579.2</v>
      </c>
      <c r="O17" s="126">
        <f t="shared" si="3"/>
        <v>4915.84</v>
      </c>
      <c r="P17" s="126">
        <f t="shared" si="4"/>
        <v>0</v>
      </c>
      <c r="Q17" s="126">
        <f t="shared" si="5"/>
        <v>2457.92</v>
      </c>
      <c r="R17" s="126">
        <f t="shared" si="6"/>
        <v>0</v>
      </c>
      <c r="S17" s="135">
        <f t="shared" si="7"/>
        <v>31952.96</v>
      </c>
    </row>
    <row r="18" s="231" customFormat="1" ht="78.75" spans="1:19">
      <c r="A18" s="152">
        <v>11</v>
      </c>
      <c r="B18" s="238" t="s">
        <v>161</v>
      </c>
      <c r="C18" s="152" t="s">
        <v>73</v>
      </c>
      <c r="D18" s="152">
        <f>'LOTE III_IV- Material Eletrico'!D18*80%</f>
        <v>120</v>
      </c>
      <c r="E18" s="152">
        <f>'LOTE III_IV- Material Eletrico'!E18*80%</f>
        <v>0</v>
      </c>
      <c r="F18" s="152">
        <f>'LOTE III_IV- Material Eletrico'!F18*80%</f>
        <v>0</v>
      </c>
      <c r="G18" s="152">
        <f>'LOTE III_IV- Material Eletrico'!G18*80%</f>
        <v>0</v>
      </c>
      <c r="H18" s="152">
        <f>'LOTE III_IV- Material Eletrico'!H18*80%</f>
        <v>0</v>
      </c>
      <c r="I18" s="159">
        <f t="shared" si="0"/>
        <v>120</v>
      </c>
      <c r="J18" s="123">
        <v>4.74</v>
      </c>
      <c r="K18" s="124">
        <f>TRUNC(J18+J18*$K$5,2)</f>
        <v>5.83</v>
      </c>
      <c r="L18" s="125">
        <f t="shared" si="1"/>
        <v>699.6</v>
      </c>
      <c r="M18" s="242"/>
      <c r="N18" s="126">
        <f t="shared" si="2"/>
        <v>699.6</v>
      </c>
      <c r="O18" s="126">
        <f t="shared" si="3"/>
        <v>0</v>
      </c>
      <c r="P18" s="126">
        <f t="shared" si="4"/>
        <v>0</v>
      </c>
      <c r="Q18" s="126">
        <f t="shared" si="5"/>
        <v>0</v>
      </c>
      <c r="R18" s="126">
        <f t="shared" si="6"/>
        <v>0</v>
      </c>
      <c r="S18" s="135">
        <f t="shared" si="7"/>
        <v>699.6</v>
      </c>
    </row>
    <row r="19" s="136" customFormat="1" ht="78.75" spans="1:19">
      <c r="A19" s="152">
        <v>12</v>
      </c>
      <c r="B19" s="238" t="s">
        <v>162</v>
      </c>
      <c r="C19" s="157" t="s">
        <v>73</v>
      </c>
      <c r="D19" s="152">
        <f>'LOTE III_IV- Material Eletrico'!D19*80%</f>
        <v>80</v>
      </c>
      <c r="E19" s="152">
        <f>'LOTE III_IV- Material Eletrico'!E19*80%</f>
        <v>0</v>
      </c>
      <c r="F19" s="152">
        <f>'LOTE III_IV- Material Eletrico'!F19*80%</f>
        <v>0</v>
      </c>
      <c r="G19" s="152">
        <f>'LOTE III_IV- Material Eletrico'!G19*80%</f>
        <v>0</v>
      </c>
      <c r="H19" s="152">
        <f>'LOTE III_IV- Material Eletrico'!H19*80%</f>
        <v>0</v>
      </c>
      <c r="I19" s="159">
        <f t="shared" si="0"/>
        <v>80</v>
      </c>
      <c r="J19" s="123">
        <v>7.63</v>
      </c>
      <c r="K19" s="124">
        <f>TRUNC(J19+J19*$K$5,2)</f>
        <v>9.38</v>
      </c>
      <c r="L19" s="125">
        <f t="shared" si="1"/>
        <v>750.4</v>
      </c>
      <c r="M19" s="242"/>
      <c r="N19" s="126">
        <f t="shared" si="2"/>
        <v>750.4</v>
      </c>
      <c r="O19" s="126">
        <f t="shared" si="3"/>
        <v>0</v>
      </c>
      <c r="P19" s="126">
        <f t="shared" si="4"/>
        <v>0</v>
      </c>
      <c r="Q19" s="126">
        <f t="shared" si="5"/>
        <v>0</v>
      </c>
      <c r="R19" s="126">
        <f t="shared" si="6"/>
        <v>0</v>
      </c>
      <c r="S19" s="135">
        <f t="shared" si="7"/>
        <v>750.4</v>
      </c>
    </row>
    <row r="20" s="136" customFormat="1" ht="78.75" spans="1:19">
      <c r="A20" s="152">
        <v>13</v>
      </c>
      <c r="B20" s="238" t="s">
        <v>163</v>
      </c>
      <c r="C20" s="157" t="s">
        <v>73</v>
      </c>
      <c r="D20" s="152">
        <f>'LOTE III_IV- Material Eletrico'!D20*80%</f>
        <v>80</v>
      </c>
      <c r="E20" s="152">
        <f>'LOTE III_IV- Material Eletrico'!E20*80%</f>
        <v>0</v>
      </c>
      <c r="F20" s="152">
        <f>'LOTE III_IV- Material Eletrico'!F20*80%</f>
        <v>0</v>
      </c>
      <c r="G20" s="152">
        <f>'LOTE III_IV- Material Eletrico'!G20*80%</f>
        <v>0</v>
      </c>
      <c r="H20" s="152">
        <f>'LOTE III_IV- Material Eletrico'!H20*80%</f>
        <v>0</v>
      </c>
      <c r="I20" s="159">
        <f t="shared" si="0"/>
        <v>80</v>
      </c>
      <c r="J20" s="123">
        <v>14.43</v>
      </c>
      <c r="K20" s="124">
        <f>TRUNC(J20+J20*$K$5,2)</f>
        <v>17.75</v>
      </c>
      <c r="L20" s="125">
        <f t="shared" si="1"/>
        <v>1420</v>
      </c>
      <c r="M20" s="242"/>
      <c r="N20" s="126">
        <f t="shared" si="2"/>
        <v>1420</v>
      </c>
      <c r="O20" s="126">
        <f t="shared" si="3"/>
        <v>0</v>
      </c>
      <c r="P20" s="126">
        <f t="shared" si="4"/>
        <v>0</v>
      </c>
      <c r="Q20" s="126">
        <f t="shared" si="5"/>
        <v>0</v>
      </c>
      <c r="R20" s="126">
        <f t="shared" si="6"/>
        <v>0</v>
      </c>
      <c r="S20" s="135">
        <f t="shared" si="7"/>
        <v>1420</v>
      </c>
    </row>
    <row r="21" s="136" customFormat="1" ht="15.75" spans="1:19">
      <c r="A21" s="152">
        <v>14</v>
      </c>
      <c r="B21" s="238" t="s">
        <v>164</v>
      </c>
      <c r="C21" s="152" t="s">
        <v>50</v>
      </c>
      <c r="D21" s="152">
        <f>'LOTE III_IV- Material Eletrico'!D21*80%</f>
        <v>120</v>
      </c>
      <c r="E21" s="152">
        <f>'LOTE III_IV- Material Eletrico'!E21*80%</f>
        <v>80</v>
      </c>
      <c r="F21" s="152">
        <f>'LOTE III_IV- Material Eletrico'!F21*80%</f>
        <v>0</v>
      </c>
      <c r="G21" s="152">
        <f>'LOTE III_IV- Material Eletrico'!G21*80%</f>
        <v>80</v>
      </c>
      <c r="H21" s="152">
        <f>'LOTE III_IV- Material Eletrico'!H21*80%</f>
        <v>0</v>
      </c>
      <c r="I21" s="159">
        <f t="shared" si="0"/>
        <v>280</v>
      </c>
      <c r="J21" s="123">
        <v>4.25</v>
      </c>
      <c r="K21" s="124">
        <f>TRUNC(J21+J21*$K$5,2)</f>
        <v>5.22</v>
      </c>
      <c r="L21" s="125">
        <f t="shared" si="1"/>
        <v>1461.6</v>
      </c>
      <c r="M21" s="242"/>
      <c r="N21" s="126">
        <f t="shared" si="2"/>
        <v>626.4</v>
      </c>
      <c r="O21" s="126">
        <f t="shared" si="3"/>
        <v>417.6</v>
      </c>
      <c r="P21" s="126">
        <f t="shared" si="4"/>
        <v>0</v>
      </c>
      <c r="Q21" s="126">
        <f t="shared" si="5"/>
        <v>417.6</v>
      </c>
      <c r="R21" s="126">
        <f t="shared" si="6"/>
        <v>0</v>
      </c>
      <c r="S21" s="135">
        <f t="shared" si="7"/>
        <v>1461.6</v>
      </c>
    </row>
    <row r="22" s="136" customFormat="1" ht="15.75" spans="1:19">
      <c r="A22" s="152">
        <v>15</v>
      </c>
      <c r="B22" s="238" t="s">
        <v>165</v>
      </c>
      <c r="C22" s="152" t="s">
        <v>50</v>
      </c>
      <c r="D22" s="152">
        <f>'LOTE III_IV- Material Eletrico'!D22*80%</f>
        <v>160</v>
      </c>
      <c r="E22" s="152">
        <f>'LOTE III_IV- Material Eletrico'!E22*80%</f>
        <v>0</v>
      </c>
      <c r="F22" s="152">
        <f>'LOTE III_IV- Material Eletrico'!F22*80%</f>
        <v>0</v>
      </c>
      <c r="G22" s="152">
        <f>'LOTE III_IV- Material Eletrico'!G22*80%</f>
        <v>40</v>
      </c>
      <c r="H22" s="152">
        <f>'LOTE III_IV- Material Eletrico'!H22*80%</f>
        <v>0</v>
      </c>
      <c r="I22" s="159">
        <f t="shared" si="0"/>
        <v>200</v>
      </c>
      <c r="J22" s="123">
        <v>4.38</v>
      </c>
      <c r="K22" s="124">
        <f>TRUNC(J22+J22*$K$5,2)</f>
        <v>5.38</v>
      </c>
      <c r="L22" s="125">
        <f t="shared" si="1"/>
        <v>1076</v>
      </c>
      <c r="M22" s="242"/>
      <c r="N22" s="126">
        <f t="shared" si="2"/>
        <v>860.8</v>
      </c>
      <c r="O22" s="126">
        <f t="shared" si="3"/>
        <v>0</v>
      </c>
      <c r="P22" s="126">
        <f t="shared" si="4"/>
        <v>0</v>
      </c>
      <c r="Q22" s="126">
        <f t="shared" si="5"/>
        <v>215.2</v>
      </c>
      <c r="R22" s="126">
        <f t="shared" si="6"/>
        <v>0</v>
      </c>
      <c r="S22" s="135">
        <f t="shared" si="7"/>
        <v>1076</v>
      </c>
    </row>
    <row r="23" s="231" customFormat="1" ht="47.25" spans="1:19">
      <c r="A23" s="152">
        <v>16</v>
      </c>
      <c r="B23" s="238" t="s">
        <v>166</v>
      </c>
      <c r="C23" s="152" t="s">
        <v>50</v>
      </c>
      <c r="D23" s="152">
        <f>'LOTE III_IV- Material Eletrico'!D23*80%</f>
        <v>64</v>
      </c>
      <c r="E23" s="152">
        <f>'LOTE III_IV- Material Eletrico'!E23*80%</f>
        <v>32</v>
      </c>
      <c r="F23" s="152">
        <f>'LOTE III_IV- Material Eletrico'!F23*80%</f>
        <v>0</v>
      </c>
      <c r="G23" s="152">
        <f>'LOTE III_IV- Material Eletrico'!G23*80%</f>
        <v>16</v>
      </c>
      <c r="H23" s="152">
        <f>'LOTE III_IV- Material Eletrico'!H23*80%</f>
        <v>0</v>
      </c>
      <c r="I23" s="159">
        <f t="shared" si="0"/>
        <v>112</v>
      </c>
      <c r="J23" s="123">
        <v>76.82</v>
      </c>
      <c r="K23" s="124">
        <f>TRUNC(J23+J23*$K$5,2)</f>
        <v>94.5</v>
      </c>
      <c r="L23" s="125">
        <f t="shared" si="1"/>
        <v>10584</v>
      </c>
      <c r="M23" s="242"/>
      <c r="N23" s="126">
        <f t="shared" si="2"/>
        <v>6048</v>
      </c>
      <c r="O23" s="126">
        <f t="shared" si="3"/>
        <v>3024</v>
      </c>
      <c r="P23" s="126">
        <f t="shared" si="4"/>
        <v>0</v>
      </c>
      <c r="Q23" s="126">
        <f t="shared" si="5"/>
        <v>1512</v>
      </c>
      <c r="R23" s="126">
        <f t="shared" si="6"/>
        <v>0</v>
      </c>
      <c r="S23" s="135">
        <f t="shared" si="7"/>
        <v>10584</v>
      </c>
    </row>
    <row r="24" s="136" customFormat="1" ht="47.25" spans="1:19">
      <c r="A24" s="152">
        <v>17</v>
      </c>
      <c r="B24" s="238" t="s">
        <v>167</v>
      </c>
      <c r="C24" s="152" t="s">
        <v>50</v>
      </c>
      <c r="D24" s="152">
        <f>'LOTE III_IV- Material Eletrico'!D24*80%</f>
        <v>120</v>
      </c>
      <c r="E24" s="152">
        <f>'LOTE III_IV- Material Eletrico'!E24*80%</f>
        <v>40</v>
      </c>
      <c r="F24" s="152">
        <f>'LOTE III_IV- Material Eletrico'!F24*80%</f>
        <v>0</v>
      </c>
      <c r="G24" s="152">
        <f>'LOTE III_IV- Material Eletrico'!G24*80%</f>
        <v>16</v>
      </c>
      <c r="H24" s="152">
        <f>'LOTE III_IV- Material Eletrico'!H24*80%</f>
        <v>0</v>
      </c>
      <c r="I24" s="159">
        <f t="shared" si="0"/>
        <v>176</v>
      </c>
      <c r="J24" s="123">
        <v>119</v>
      </c>
      <c r="K24" s="124">
        <f>TRUNC(J24+J24*$K$5,2)</f>
        <v>146.39</v>
      </c>
      <c r="L24" s="125">
        <f t="shared" si="1"/>
        <v>25764.64</v>
      </c>
      <c r="M24" s="242"/>
      <c r="N24" s="126">
        <f t="shared" si="2"/>
        <v>17566.8</v>
      </c>
      <c r="O24" s="126">
        <f t="shared" si="3"/>
        <v>5855.6</v>
      </c>
      <c r="P24" s="126">
        <f t="shared" si="4"/>
        <v>0</v>
      </c>
      <c r="Q24" s="126">
        <f t="shared" si="5"/>
        <v>2342.24</v>
      </c>
      <c r="R24" s="126">
        <f t="shared" si="6"/>
        <v>0</v>
      </c>
      <c r="S24" s="135">
        <f t="shared" si="7"/>
        <v>25764.64</v>
      </c>
    </row>
    <row r="25" s="136" customFormat="1" ht="31.5" spans="1:19">
      <c r="A25" s="152">
        <v>18</v>
      </c>
      <c r="B25" s="238" t="s">
        <v>168</v>
      </c>
      <c r="C25" s="152" t="s">
        <v>73</v>
      </c>
      <c r="D25" s="152">
        <f>'LOTE III_IV- Material Eletrico'!D25*80%</f>
        <v>160</v>
      </c>
      <c r="E25" s="152">
        <f>'LOTE III_IV- Material Eletrico'!E25*80%</f>
        <v>64</v>
      </c>
      <c r="F25" s="152">
        <f>'LOTE III_IV- Material Eletrico'!F25*80%</f>
        <v>0</v>
      </c>
      <c r="G25" s="152">
        <f>'LOTE III_IV- Material Eletrico'!G25*80%</f>
        <v>40</v>
      </c>
      <c r="H25" s="152">
        <f>'LOTE III_IV- Material Eletrico'!H25*80%</f>
        <v>0</v>
      </c>
      <c r="I25" s="159">
        <f t="shared" si="0"/>
        <v>264</v>
      </c>
      <c r="J25" s="123">
        <v>6.08</v>
      </c>
      <c r="K25" s="124">
        <f>TRUNC(J25+J25*$K$5,2)</f>
        <v>7.47</v>
      </c>
      <c r="L25" s="125">
        <f t="shared" si="1"/>
        <v>1972.08</v>
      </c>
      <c r="M25" s="242"/>
      <c r="N25" s="126">
        <f t="shared" si="2"/>
        <v>1195.2</v>
      </c>
      <c r="O25" s="126">
        <f t="shared" si="3"/>
        <v>478.08</v>
      </c>
      <c r="P25" s="126">
        <f t="shared" si="4"/>
        <v>0</v>
      </c>
      <c r="Q25" s="126">
        <f t="shared" si="5"/>
        <v>298.8</v>
      </c>
      <c r="R25" s="126">
        <f t="shared" si="6"/>
        <v>0</v>
      </c>
      <c r="S25" s="135">
        <f t="shared" si="7"/>
        <v>1972.08</v>
      </c>
    </row>
    <row r="26" s="136" customFormat="1" ht="15.75" spans="1:19">
      <c r="A26" s="152">
        <v>19</v>
      </c>
      <c r="B26" s="238" t="s">
        <v>169</v>
      </c>
      <c r="C26" s="152" t="s">
        <v>73</v>
      </c>
      <c r="D26" s="152">
        <f>'LOTE III_IV- Material Eletrico'!D26*80%</f>
        <v>40</v>
      </c>
      <c r="E26" s="152">
        <f>'LOTE III_IV- Material Eletrico'!E26*80%</f>
        <v>24</v>
      </c>
      <c r="F26" s="152">
        <f>'LOTE III_IV- Material Eletrico'!F26*80%</f>
        <v>0</v>
      </c>
      <c r="G26" s="152">
        <f>'LOTE III_IV- Material Eletrico'!G26*80%</f>
        <v>16</v>
      </c>
      <c r="H26" s="152">
        <f>'LOTE III_IV- Material Eletrico'!H26*80%</f>
        <v>0</v>
      </c>
      <c r="I26" s="159">
        <f t="shared" si="0"/>
        <v>80</v>
      </c>
      <c r="J26" s="123">
        <v>122.4</v>
      </c>
      <c r="K26" s="124">
        <f>TRUNC(J26+J26*$K$5,2)</f>
        <v>150.57</v>
      </c>
      <c r="L26" s="125">
        <f t="shared" si="1"/>
        <v>12045.6</v>
      </c>
      <c r="M26" s="242"/>
      <c r="N26" s="126">
        <f t="shared" si="2"/>
        <v>6022.8</v>
      </c>
      <c r="O26" s="126">
        <f t="shared" si="3"/>
        <v>3613.68</v>
      </c>
      <c r="P26" s="126">
        <f t="shared" si="4"/>
        <v>0</v>
      </c>
      <c r="Q26" s="126">
        <f t="shared" si="5"/>
        <v>2409.12</v>
      </c>
      <c r="R26" s="126">
        <f t="shared" si="6"/>
        <v>0</v>
      </c>
      <c r="S26" s="135">
        <f t="shared" si="7"/>
        <v>12045.6</v>
      </c>
    </row>
    <row r="27" s="136" customFormat="1" ht="15.75" spans="1:19">
      <c r="A27" s="152">
        <v>20</v>
      </c>
      <c r="B27" s="238" t="s">
        <v>170</v>
      </c>
      <c r="C27" s="152" t="s">
        <v>73</v>
      </c>
      <c r="D27" s="152">
        <f>'LOTE III_IV- Material Eletrico'!D27*80%</f>
        <v>40</v>
      </c>
      <c r="E27" s="152">
        <f>'LOTE III_IV- Material Eletrico'!E27*80%</f>
        <v>24</v>
      </c>
      <c r="F27" s="152">
        <f>'LOTE III_IV- Material Eletrico'!F27*80%</f>
        <v>0</v>
      </c>
      <c r="G27" s="152">
        <f>'LOTE III_IV- Material Eletrico'!G27*80%</f>
        <v>16</v>
      </c>
      <c r="H27" s="152">
        <f>'LOTE III_IV- Material Eletrico'!H27*80%</f>
        <v>0</v>
      </c>
      <c r="I27" s="159">
        <f t="shared" si="0"/>
        <v>80</v>
      </c>
      <c r="J27" s="123">
        <v>117</v>
      </c>
      <c r="K27" s="124">
        <f>TRUNC(J27+J27*$K$5,2)</f>
        <v>143.93</v>
      </c>
      <c r="L27" s="125">
        <f t="shared" si="1"/>
        <v>11514.4</v>
      </c>
      <c r="M27" s="242"/>
      <c r="N27" s="126">
        <f t="shared" si="2"/>
        <v>5757.2</v>
      </c>
      <c r="O27" s="126">
        <f t="shared" si="3"/>
        <v>3454.32</v>
      </c>
      <c r="P27" s="126">
        <f t="shared" si="4"/>
        <v>0</v>
      </c>
      <c r="Q27" s="126">
        <f t="shared" si="5"/>
        <v>2302.88</v>
      </c>
      <c r="R27" s="126">
        <f t="shared" si="6"/>
        <v>0</v>
      </c>
      <c r="S27" s="135">
        <f t="shared" si="7"/>
        <v>11514.4</v>
      </c>
    </row>
    <row r="28" s="136" customFormat="1" ht="15.75" spans="1:19">
      <c r="A28" s="152">
        <v>21</v>
      </c>
      <c r="B28" s="238" t="s">
        <v>171</v>
      </c>
      <c r="C28" s="157" t="s">
        <v>73</v>
      </c>
      <c r="D28" s="152">
        <f>'LOTE III_IV- Material Eletrico'!D28*80%</f>
        <v>40</v>
      </c>
      <c r="E28" s="152">
        <f>'LOTE III_IV- Material Eletrico'!E28*80%</f>
        <v>0</v>
      </c>
      <c r="F28" s="152">
        <f>'LOTE III_IV- Material Eletrico'!F28*80%</f>
        <v>0</v>
      </c>
      <c r="G28" s="152">
        <f>'LOTE III_IV- Material Eletrico'!G28*80%</f>
        <v>0</v>
      </c>
      <c r="H28" s="152">
        <f>'LOTE III_IV- Material Eletrico'!H28*80%</f>
        <v>0</v>
      </c>
      <c r="I28" s="159">
        <f t="shared" si="0"/>
        <v>40</v>
      </c>
      <c r="J28" s="123">
        <v>113.78</v>
      </c>
      <c r="K28" s="124">
        <f>TRUNC(J28+J28*$K$5,2)</f>
        <v>139.97</v>
      </c>
      <c r="L28" s="125">
        <f t="shared" si="1"/>
        <v>5598.8</v>
      </c>
      <c r="M28" s="242"/>
      <c r="N28" s="126">
        <f t="shared" si="2"/>
        <v>5598.8</v>
      </c>
      <c r="O28" s="126">
        <f t="shared" si="3"/>
        <v>0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35">
        <f t="shared" si="7"/>
        <v>5598.8</v>
      </c>
    </row>
    <row r="29" s="136" customFormat="1" ht="15.75" spans="1:19">
      <c r="A29" s="152">
        <v>22</v>
      </c>
      <c r="B29" s="238" t="s">
        <v>172</v>
      </c>
      <c r="C29" s="152" t="s">
        <v>50</v>
      </c>
      <c r="D29" s="152">
        <f>'LOTE III_IV- Material Eletrico'!D29*80%</f>
        <v>64</v>
      </c>
      <c r="E29" s="152">
        <f>'LOTE III_IV- Material Eletrico'!E29*80%</f>
        <v>0</v>
      </c>
      <c r="F29" s="152">
        <f>'LOTE III_IV- Material Eletrico'!F29*80%</f>
        <v>0</v>
      </c>
      <c r="G29" s="152">
        <f>'LOTE III_IV- Material Eletrico'!G29*80%</f>
        <v>0</v>
      </c>
      <c r="H29" s="152">
        <f>'LOTE III_IV- Material Eletrico'!H29*80%</f>
        <v>0</v>
      </c>
      <c r="I29" s="159">
        <f t="shared" si="0"/>
        <v>64</v>
      </c>
      <c r="J29" s="123">
        <v>33.03</v>
      </c>
      <c r="K29" s="124">
        <f>TRUNC(J29+J29*$K$5,2)</f>
        <v>40.63</v>
      </c>
      <c r="L29" s="125">
        <f t="shared" si="1"/>
        <v>2600.32</v>
      </c>
      <c r="M29" s="242"/>
      <c r="N29" s="126">
        <f t="shared" si="2"/>
        <v>2600.32</v>
      </c>
      <c r="O29" s="126">
        <f t="shared" si="3"/>
        <v>0</v>
      </c>
      <c r="P29" s="126">
        <f t="shared" si="4"/>
        <v>0</v>
      </c>
      <c r="Q29" s="126">
        <f t="shared" si="5"/>
        <v>0</v>
      </c>
      <c r="R29" s="126">
        <f t="shared" si="6"/>
        <v>0</v>
      </c>
      <c r="S29" s="135">
        <f t="shared" si="7"/>
        <v>2600.32</v>
      </c>
    </row>
    <row r="30" s="136" customFormat="1" ht="47.25" spans="1:19">
      <c r="A30" s="152">
        <v>23</v>
      </c>
      <c r="B30" s="238" t="s">
        <v>173</v>
      </c>
      <c r="C30" s="152" t="s">
        <v>50</v>
      </c>
      <c r="D30" s="152">
        <f>'LOTE III_IV- Material Eletrico'!D30*80%</f>
        <v>200</v>
      </c>
      <c r="E30" s="152">
        <f>'LOTE III_IV- Material Eletrico'!E30*80%</f>
        <v>64</v>
      </c>
      <c r="F30" s="152">
        <f>'LOTE III_IV- Material Eletrico'!F30*80%</f>
        <v>0</v>
      </c>
      <c r="G30" s="152">
        <f>'LOTE III_IV- Material Eletrico'!G30*80%</f>
        <v>40</v>
      </c>
      <c r="H30" s="152">
        <f>'LOTE III_IV- Material Eletrico'!H30*80%</f>
        <v>0</v>
      </c>
      <c r="I30" s="159">
        <f t="shared" si="0"/>
        <v>304</v>
      </c>
      <c r="J30" s="123">
        <v>36.08</v>
      </c>
      <c r="K30" s="124">
        <f>TRUNC(J30+J30*$K$5,2)</f>
        <v>44.38</v>
      </c>
      <c r="L30" s="125">
        <f t="shared" si="1"/>
        <v>13491.52</v>
      </c>
      <c r="M30" s="242"/>
      <c r="N30" s="126">
        <f t="shared" si="2"/>
        <v>8876</v>
      </c>
      <c r="O30" s="126">
        <f t="shared" si="3"/>
        <v>2840.32</v>
      </c>
      <c r="P30" s="126">
        <f t="shared" si="4"/>
        <v>0</v>
      </c>
      <c r="Q30" s="126">
        <f t="shared" si="5"/>
        <v>1775.2</v>
      </c>
      <c r="R30" s="126">
        <f t="shared" si="6"/>
        <v>0</v>
      </c>
      <c r="S30" s="135">
        <f t="shared" si="7"/>
        <v>13491.52</v>
      </c>
    </row>
    <row r="31" s="136" customFormat="1" ht="15.75" spans="1:19">
      <c r="A31" s="152">
        <v>24</v>
      </c>
      <c r="B31" s="238" t="s">
        <v>174</v>
      </c>
      <c r="C31" s="152" t="s">
        <v>50</v>
      </c>
      <c r="D31" s="152">
        <f>'LOTE III_IV- Material Eletrico'!D31*80%</f>
        <v>80</v>
      </c>
      <c r="E31" s="152">
        <f>'LOTE III_IV- Material Eletrico'!E31*80%</f>
        <v>40</v>
      </c>
      <c r="F31" s="152">
        <f>'LOTE III_IV- Material Eletrico'!F31*80%</f>
        <v>0</v>
      </c>
      <c r="G31" s="152">
        <f>'LOTE III_IV- Material Eletrico'!G31*80%</f>
        <v>16</v>
      </c>
      <c r="H31" s="152">
        <f>'LOTE III_IV- Material Eletrico'!H31*80%</f>
        <v>0</v>
      </c>
      <c r="I31" s="159">
        <f t="shared" si="0"/>
        <v>136</v>
      </c>
      <c r="J31" s="123">
        <v>3.97</v>
      </c>
      <c r="K31" s="124">
        <f>TRUNC(J31+J31*$K$5,2)</f>
        <v>4.88</v>
      </c>
      <c r="L31" s="125">
        <f t="shared" si="1"/>
        <v>663.68</v>
      </c>
      <c r="M31" s="242"/>
      <c r="N31" s="126">
        <f t="shared" si="2"/>
        <v>390.4</v>
      </c>
      <c r="O31" s="126">
        <f t="shared" si="3"/>
        <v>195.2</v>
      </c>
      <c r="P31" s="126">
        <f t="shared" si="4"/>
        <v>0</v>
      </c>
      <c r="Q31" s="126">
        <f t="shared" si="5"/>
        <v>78.08</v>
      </c>
      <c r="R31" s="126">
        <f t="shared" si="6"/>
        <v>0</v>
      </c>
      <c r="S31" s="135">
        <f t="shared" si="7"/>
        <v>663.68</v>
      </c>
    </row>
    <row r="32" s="136" customFormat="1" ht="15.75" spans="1:19">
      <c r="A32" s="152">
        <v>25</v>
      </c>
      <c r="B32" s="238" t="s">
        <v>175</v>
      </c>
      <c r="C32" s="152" t="s">
        <v>50</v>
      </c>
      <c r="D32" s="152">
        <f>'LOTE III_IV- Material Eletrico'!D32*80%</f>
        <v>80</v>
      </c>
      <c r="E32" s="152">
        <f>'LOTE III_IV- Material Eletrico'!E32*80%</f>
        <v>40</v>
      </c>
      <c r="F32" s="152">
        <f>'LOTE III_IV- Material Eletrico'!F32*80%</f>
        <v>0</v>
      </c>
      <c r="G32" s="152">
        <f>'LOTE III_IV- Material Eletrico'!G32*80%</f>
        <v>16</v>
      </c>
      <c r="H32" s="152">
        <f>'LOTE III_IV- Material Eletrico'!H32*80%</f>
        <v>0</v>
      </c>
      <c r="I32" s="159">
        <f t="shared" si="0"/>
        <v>136</v>
      </c>
      <c r="J32" s="123">
        <v>6</v>
      </c>
      <c r="K32" s="124">
        <f>TRUNC(J32+J32*$K$5,2)</f>
        <v>7.38</v>
      </c>
      <c r="L32" s="125">
        <f t="shared" si="1"/>
        <v>1003.68</v>
      </c>
      <c r="M32" s="242"/>
      <c r="N32" s="126">
        <f t="shared" si="2"/>
        <v>590.4</v>
      </c>
      <c r="O32" s="126">
        <f t="shared" si="3"/>
        <v>295.2</v>
      </c>
      <c r="P32" s="126">
        <f t="shared" si="4"/>
        <v>0</v>
      </c>
      <c r="Q32" s="126">
        <f t="shared" si="5"/>
        <v>118.08</v>
      </c>
      <c r="R32" s="126">
        <f t="shared" si="6"/>
        <v>0</v>
      </c>
      <c r="S32" s="135">
        <f t="shared" si="7"/>
        <v>1003.68</v>
      </c>
    </row>
    <row r="33" s="136" customFormat="1" ht="15.75" spans="1:19">
      <c r="A33" s="152">
        <v>26</v>
      </c>
      <c r="B33" s="238" t="s">
        <v>176</v>
      </c>
      <c r="C33" s="157" t="s">
        <v>50</v>
      </c>
      <c r="D33" s="152">
        <f>'LOTE III_IV- Material Eletrico'!D33*80%</f>
        <v>80</v>
      </c>
      <c r="E33" s="152">
        <f>'LOTE III_IV- Material Eletrico'!E33*80%</f>
        <v>0</v>
      </c>
      <c r="F33" s="152">
        <f>'LOTE III_IV- Material Eletrico'!F33*80%</f>
        <v>0</v>
      </c>
      <c r="G33" s="152">
        <f>'LOTE III_IV- Material Eletrico'!G33*80%</f>
        <v>0</v>
      </c>
      <c r="H33" s="152">
        <f>'LOTE III_IV- Material Eletrico'!H33*80%</f>
        <v>0</v>
      </c>
      <c r="I33" s="159">
        <f t="shared" si="0"/>
        <v>80</v>
      </c>
      <c r="J33" s="123">
        <v>3.5</v>
      </c>
      <c r="K33" s="124">
        <f>TRUNC(J33+J33*$K$5,2)</f>
        <v>4.3</v>
      </c>
      <c r="L33" s="125">
        <f t="shared" si="1"/>
        <v>344</v>
      </c>
      <c r="M33" s="242"/>
      <c r="N33" s="126">
        <f t="shared" si="2"/>
        <v>344</v>
      </c>
      <c r="O33" s="126">
        <f t="shared" si="3"/>
        <v>0</v>
      </c>
      <c r="P33" s="126">
        <f t="shared" si="4"/>
        <v>0</v>
      </c>
      <c r="Q33" s="126">
        <f t="shared" si="5"/>
        <v>0</v>
      </c>
      <c r="R33" s="126">
        <f t="shared" si="6"/>
        <v>0</v>
      </c>
      <c r="S33" s="135">
        <f t="shared" si="7"/>
        <v>344</v>
      </c>
    </row>
    <row r="34" s="136" customFormat="1" ht="15.75" spans="1:19">
      <c r="A34" s="152">
        <v>27</v>
      </c>
      <c r="B34" s="238" t="s">
        <v>177</v>
      </c>
      <c r="C34" s="157" t="s">
        <v>50</v>
      </c>
      <c r="D34" s="152">
        <f>'LOTE III_IV- Material Eletrico'!D34*80%</f>
        <v>80</v>
      </c>
      <c r="E34" s="152">
        <f>'LOTE III_IV- Material Eletrico'!E34*80%</f>
        <v>32</v>
      </c>
      <c r="F34" s="152">
        <f>'LOTE III_IV- Material Eletrico'!F34*80%</f>
        <v>0</v>
      </c>
      <c r="G34" s="152">
        <f>'LOTE III_IV- Material Eletrico'!G34*80%</f>
        <v>16</v>
      </c>
      <c r="H34" s="152">
        <f>'LOTE III_IV- Material Eletrico'!H34*80%</f>
        <v>0</v>
      </c>
      <c r="I34" s="159">
        <f t="shared" si="0"/>
        <v>128</v>
      </c>
      <c r="J34" s="123">
        <v>3.5</v>
      </c>
      <c r="K34" s="124">
        <f>TRUNC(J34+J34*$K$5,2)</f>
        <v>4.3</v>
      </c>
      <c r="L34" s="125">
        <f t="shared" si="1"/>
        <v>550.4</v>
      </c>
      <c r="M34" s="242"/>
      <c r="N34" s="126">
        <f t="shared" si="2"/>
        <v>344</v>
      </c>
      <c r="O34" s="126">
        <f t="shared" si="3"/>
        <v>137.6</v>
      </c>
      <c r="P34" s="126">
        <f t="shared" si="4"/>
        <v>0</v>
      </c>
      <c r="Q34" s="126">
        <f t="shared" si="5"/>
        <v>68.8</v>
      </c>
      <c r="R34" s="126">
        <f t="shared" si="6"/>
        <v>0</v>
      </c>
      <c r="S34" s="135">
        <f t="shared" si="7"/>
        <v>550.4</v>
      </c>
    </row>
    <row r="35" s="136" customFormat="1" ht="15.75" spans="1:19">
      <c r="A35" s="152">
        <v>28</v>
      </c>
      <c r="B35" s="238" t="s">
        <v>178</v>
      </c>
      <c r="C35" s="157" t="s">
        <v>50</v>
      </c>
      <c r="D35" s="152">
        <f>'LOTE III_IV- Material Eletrico'!D35*80%</f>
        <v>80</v>
      </c>
      <c r="E35" s="152">
        <f>'LOTE III_IV- Material Eletrico'!E35*80%</f>
        <v>32</v>
      </c>
      <c r="F35" s="152">
        <f>'LOTE III_IV- Material Eletrico'!F35*80%</f>
        <v>0</v>
      </c>
      <c r="G35" s="152">
        <f>'LOTE III_IV- Material Eletrico'!G35*80%</f>
        <v>16</v>
      </c>
      <c r="H35" s="152">
        <f>'LOTE III_IV- Material Eletrico'!H35*80%</f>
        <v>0</v>
      </c>
      <c r="I35" s="159">
        <f t="shared" si="0"/>
        <v>128</v>
      </c>
      <c r="J35" s="123">
        <v>6.64</v>
      </c>
      <c r="K35" s="124">
        <f>TRUNC(J35+J35*$K$5,2)</f>
        <v>8.16</v>
      </c>
      <c r="L35" s="125">
        <f t="shared" si="1"/>
        <v>1044.48</v>
      </c>
      <c r="M35" s="242"/>
      <c r="N35" s="126">
        <f t="shared" si="2"/>
        <v>652.8</v>
      </c>
      <c r="O35" s="126">
        <f t="shared" si="3"/>
        <v>261.12</v>
      </c>
      <c r="P35" s="126">
        <f t="shared" si="4"/>
        <v>0</v>
      </c>
      <c r="Q35" s="126">
        <f t="shared" si="5"/>
        <v>130.56</v>
      </c>
      <c r="R35" s="126">
        <f t="shared" si="6"/>
        <v>0</v>
      </c>
      <c r="S35" s="135">
        <f t="shared" si="7"/>
        <v>1044.48</v>
      </c>
    </row>
    <row r="36" s="136" customFormat="1" ht="15.75" spans="1:19">
      <c r="A36" s="152">
        <v>29</v>
      </c>
      <c r="B36" s="238" t="s">
        <v>179</v>
      </c>
      <c r="C36" s="152" t="s">
        <v>50</v>
      </c>
      <c r="D36" s="152">
        <f>'LOTE III_IV- Material Eletrico'!D36*80%</f>
        <v>80</v>
      </c>
      <c r="E36" s="152">
        <f>'LOTE III_IV- Material Eletrico'!E36*80%</f>
        <v>0</v>
      </c>
      <c r="F36" s="152">
        <f>'LOTE III_IV- Material Eletrico'!F36*80%</f>
        <v>0</v>
      </c>
      <c r="G36" s="152">
        <f>'LOTE III_IV- Material Eletrico'!G36*80%</f>
        <v>0</v>
      </c>
      <c r="H36" s="152">
        <f>'LOTE III_IV- Material Eletrico'!H36*80%</f>
        <v>0</v>
      </c>
      <c r="I36" s="159">
        <f t="shared" si="0"/>
        <v>80</v>
      </c>
      <c r="J36" s="123">
        <v>2.7</v>
      </c>
      <c r="K36" s="124">
        <f>TRUNC(J36+J36*$K$5,2)</f>
        <v>3.32</v>
      </c>
      <c r="L36" s="125">
        <f t="shared" si="1"/>
        <v>265.6</v>
      </c>
      <c r="M36" s="242"/>
      <c r="N36" s="126">
        <f t="shared" si="2"/>
        <v>265.6</v>
      </c>
      <c r="O36" s="126">
        <f t="shared" si="3"/>
        <v>0</v>
      </c>
      <c r="P36" s="126">
        <f t="shared" si="4"/>
        <v>0</v>
      </c>
      <c r="Q36" s="126">
        <f t="shared" si="5"/>
        <v>0</v>
      </c>
      <c r="R36" s="126">
        <f t="shared" si="6"/>
        <v>0</v>
      </c>
      <c r="S36" s="135">
        <f t="shared" si="7"/>
        <v>265.6</v>
      </c>
    </row>
    <row r="37" s="136" customFormat="1" ht="15.75" spans="1:19">
      <c r="A37" s="152">
        <v>30</v>
      </c>
      <c r="B37" s="238" t="s">
        <v>180</v>
      </c>
      <c r="C37" s="152" t="s">
        <v>50</v>
      </c>
      <c r="D37" s="152">
        <f>'LOTE III_IV- Material Eletrico'!D37*80%</f>
        <v>80</v>
      </c>
      <c r="E37" s="152">
        <f>'LOTE III_IV- Material Eletrico'!E37*80%</f>
        <v>40</v>
      </c>
      <c r="F37" s="152">
        <f>'LOTE III_IV- Material Eletrico'!F37*80%</f>
        <v>0</v>
      </c>
      <c r="G37" s="152">
        <f>'LOTE III_IV- Material Eletrico'!G37*80%</f>
        <v>16</v>
      </c>
      <c r="H37" s="152">
        <f>'LOTE III_IV- Material Eletrico'!H37*80%</f>
        <v>0</v>
      </c>
      <c r="I37" s="159">
        <f t="shared" si="0"/>
        <v>136</v>
      </c>
      <c r="J37" s="123">
        <v>6.15</v>
      </c>
      <c r="K37" s="124">
        <f>TRUNC(J37+J37*$K$5,2)</f>
        <v>7.56</v>
      </c>
      <c r="L37" s="125">
        <f t="shared" si="1"/>
        <v>1028.16</v>
      </c>
      <c r="M37" s="242"/>
      <c r="N37" s="126">
        <f t="shared" si="2"/>
        <v>604.8</v>
      </c>
      <c r="O37" s="126">
        <f t="shared" si="3"/>
        <v>302.4</v>
      </c>
      <c r="P37" s="126">
        <f t="shared" si="4"/>
        <v>0</v>
      </c>
      <c r="Q37" s="126">
        <f t="shared" si="5"/>
        <v>120.96</v>
      </c>
      <c r="R37" s="126">
        <f t="shared" si="6"/>
        <v>0</v>
      </c>
      <c r="S37" s="135">
        <f t="shared" si="7"/>
        <v>1028.16</v>
      </c>
    </row>
    <row r="38" s="136" customFormat="1" ht="15.75" spans="1:19">
      <c r="A38" s="152">
        <v>31</v>
      </c>
      <c r="B38" s="238" t="s">
        <v>181</v>
      </c>
      <c r="C38" s="152" t="s">
        <v>50</v>
      </c>
      <c r="D38" s="152">
        <f>'LOTE III_IV- Material Eletrico'!D38*80%</f>
        <v>64</v>
      </c>
      <c r="E38" s="152">
        <f>'LOTE III_IV- Material Eletrico'!E38*80%</f>
        <v>40</v>
      </c>
      <c r="F38" s="152">
        <f>'LOTE III_IV- Material Eletrico'!F38*80%</f>
        <v>0</v>
      </c>
      <c r="G38" s="152">
        <f>'LOTE III_IV- Material Eletrico'!G38*80%</f>
        <v>16</v>
      </c>
      <c r="H38" s="152">
        <f>'LOTE III_IV- Material Eletrico'!H38*80%</f>
        <v>0</v>
      </c>
      <c r="I38" s="159">
        <f t="shared" si="0"/>
        <v>120</v>
      </c>
      <c r="J38" s="123">
        <v>7.04</v>
      </c>
      <c r="K38" s="124">
        <f>TRUNC(J38+J38*$K$5,2)</f>
        <v>8.66</v>
      </c>
      <c r="L38" s="125">
        <f t="shared" si="1"/>
        <v>1039.2</v>
      </c>
      <c r="M38" s="242"/>
      <c r="N38" s="126">
        <f t="shared" si="2"/>
        <v>554.24</v>
      </c>
      <c r="O38" s="126">
        <f t="shared" si="3"/>
        <v>346.4</v>
      </c>
      <c r="P38" s="126">
        <f t="shared" si="4"/>
        <v>0</v>
      </c>
      <c r="Q38" s="126">
        <f t="shared" si="5"/>
        <v>138.56</v>
      </c>
      <c r="R38" s="126">
        <f t="shared" si="6"/>
        <v>0</v>
      </c>
      <c r="S38" s="135">
        <f t="shared" si="7"/>
        <v>1039.2</v>
      </c>
    </row>
    <row r="39" s="136" customFormat="1" ht="15.75" spans="1:19">
      <c r="A39" s="152">
        <v>32</v>
      </c>
      <c r="B39" s="238" t="s">
        <v>182</v>
      </c>
      <c r="C39" s="152" t="s">
        <v>50</v>
      </c>
      <c r="D39" s="152">
        <f>'LOTE III_IV- Material Eletrico'!D39*80%</f>
        <v>80</v>
      </c>
      <c r="E39" s="152">
        <f>'LOTE III_IV- Material Eletrico'!E39*80%</f>
        <v>0</v>
      </c>
      <c r="F39" s="152">
        <f>'LOTE III_IV- Material Eletrico'!F39*80%</f>
        <v>0</v>
      </c>
      <c r="G39" s="152">
        <f>'LOTE III_IV- Material Eletrico'!G39*80%</f>
        <v>0</v>
      </c>
      <c r="H39" s="152">
        <f>'LOTE III_IV- Material Eletrico'!H39*80%</f>
        <v>0</v>
      </c>
      <c r="I39" s="159">
        <f t="shared" si="0"/>
        <v>80</v>
      </c>
      <c r="J39" s="123">
        <v>9.3</v>
      </c>
      <c r="K39" s="124">
        <f>TRUNC(J39+J39*$K$5,2)</f>
        <v>11.44</v>
      </c>
      <c r="L39" s="125">
        <f t="shared" si="1"/>
        <v>915.2</v>
      </c>
      <c r="M39" s="242"/>
      <c r="N39" s="126">
        <f t="shared" si="2"/>
        <v>915.2</v>
      </c>
      <c r="O39" s="126">
        <f t="shared" si="3"/>
        <v>0</v>
      </c>
      <c r="P39" s="126">
        <f t="shared" si="4"/>
        <v>0</v>
      </c>
      <c r="Q39" s="126">
        <f t="shared" si="5"/>
        <v>0</v>
      </c>
      <c r="R39" s="126">
        <f t="shared" si="6"/>
        <v>0</v>
      </c>
      <c r="S39" s="135">
        <f t="shared" si="7"/>
        <v>915.2</v>
      </c>
    </row>
    <row r="40" s="136" customFormat="1" ht="15.75" spans="1:19">
      <c r="A40" s="152">
        <v>33</v>
      </c>
      <c r="B40" s="238" t="s">
        <v>183</v>
      </c>
      <c r="C40" s="152" t="s">
        <v>50</v>
      </c>
      <c r="D40" s="152">
        <f>'LOTE III_IV- Material Eletrico'!D40*80%</f>
        <v>64</v>
      </c>
      <c r="E40" s="152">
        <f>'LOTE III_IV- Material Eletrico'!E40*80%</f>
        <v>0</v>
      </c>
      <c r="F40" s="152">
        <f>'LOTE III_IV- Material Eletrico'!F40*80%</f>
        <v>0</v>
      </c>
      <c r="G40" s="152">
        <f>'LOTE III_IV- Material Eletrico'!G40*80%</f>
        <v>0</v>
      </c>
      <c r="H40" s="152">
        <f>'LOTE III_IV- Material Eletrico'!H40*80%</f>
        <v>0</v>
      </c>
      <c r="I40" s="159">
        <f t="shared" si="0"/>
        <v>64</v>
      </c>
      <c r="J40" s="123">
        <v>27.24</v>
      </c>
      <c r="K40" s="124">
        <f>TRUNC(J40+J40*$K$5,2)</f>
        <v>33.51</v>
      </c>
      <c r="L40" s="125">
        <f t="shared" si="1"/>
        <v>2144.64</v>
      </c>
      <c r="M40" s="242"/>
      <c r="N40" s="126">
        <f t="shared" si="2"/>
        <v>2144.64</v>
      </c>
      <c r="O40" s="126">
        <f t="shared" si="3"/>
        <v>0</v>
      </c>
      <c r="P40" s="126">
        <f t="shared" si="4"/>
        <v>0</v>
      </c>
      <c r="Q40" s="126">
        <f t="shared" si="5"/>
        <v>0</v>
      </c>
      <c r="R40" s="126">
        <f t="shared" si="6"/>
        <v>0</v>
      </c>
      <c r="S40" s="135">
        <f t="shared" si="7"/>
        <v>2144.64</v>
      </c>
    </row>
    <row r="41" s="136" customFormat="1" ht="15.75" spans="1:19">
      <c r="A41" s="152">
        <v>34</v>
      </c>
      <c r="B41" s="238" t="s">
        <v>184</v>
      </c>
      <c r="C41" s="152" t="s">
        <v>50</v>
      </c>
      <c r="D41" s="152">
        <f>'LOTE III_IV- Material Eletrico'!D41*80%</f>
        <v>32</v>
      </c>
      <c r="E41" s="152">
        <f>'LOTE III_IV- Material Eletrico'!E41*80%</f>
        <v>0</v>
      </c>
      <c r="F41" s="152">
        <f>'LOTE III_IV- Material Eletrico'!F41*80%</f>
        <v>0</v>
      </c>
      <c r="G41" s="152">
        <f>'LOTE III_IV- Material Eletrico'!G41*80%</f>
        <v>0</v>
      </c>
      <c r="H41" s="152">
        <f>'LOTE III_IV- Material Eletrico'!H41*80%</f>
        <v>0</v>
      </c>
      <c r="I41" s="159">
        <f t="shared" si="0"/>
        <v>32</v>
      </c>
      <c r="J41" s="123">
        <v>349</v>
      </c>
      <c r="K41" s="124">
        <f>TRUNC(J41+J41*$K$5,2)</f>
        <v>429.33</v>
      </c>
      <c r="L41" s="125">
        <f t="shared" si="1"/>
        <v>13738.56</v>
      </c>
      <c r="M41" s="242"/>
      <c r="N41" s="126">
        <f t="shared" si="2"/>
        <v>13738.56</v>
      </c>
      <c r="O41" s="126">
        <f t="shared" si="3"/>
        <v>0</v>
      </c>
      <c r="P41" s="126">
        <f t="shared" si="4"/>
        <v>0</v>
      </c>
      <c r="Q41" s="126">
        <f t="shared" si="5"/>
        <v>0</v>
      </c>
      <c r="R41" s="126">
        <f t="shared" si="6"/>
        <v>0</v>
      </c>
      <c r="S41" s="135">
        <f t="shared" si="7"/>
        <v>13738.56</v>
      </c>
    </row>
    <row r="42" s="136" customFormat="1" ht="15.75" spans="1:19">
      <c r="A42" s="152">
        <v>35</v>
      </c>
      <c r="B42" s="238" t="s">
        <v>185</v>
      </c>
      <c r="C42" s="152" t="s">
        <v>50</v>
      </c>
      <c r="D42" s="152">
        <f>'LOTE III_IV- Material Eletrico'!D42*80%</f>
        <v>32</v>
      </c>
      <c r="E42" s="152">
        <f>'LOTE III_IV- Material Eletrico'!E42*80%</f>
        <v>24</v>
      </c>
      <c r="F42" s="152">
        <f>'LOTE III_IV- Material Eletrico'!F42*80%</f>
        <v>0</v>
      </c>
      <c r="G42" s="152">
        <f>'LOTE III_IV- Material Eletrico'!G42*80%</f>
        <v>16</v>
      </c>
      <c r="H42" s="152">
        <f>'LOTE III_IV- Material Eletrico'!H42*80%</f>
        <v>0</v>
      </c>
      <c r="I42" s="159">
        <f t="shared" si="0"/>
        <v>72</v>
      </c>
      <c r="J42" s="123">
        <v>151.5</v>
      </c>
      <c r="K42" s="124">
        <f>TRUNC(J42+J42*$K$5,2)</f>
        <v>186.37</v>
      </c>
      <c r="L42" s="125">
        <f t="shared" si="1"/>
        <v>13418.64</v>
      </c>
      <c r="M42" s="242"/>
      <c r="N42" s="126">
        <f t="shared" si="2"/>
        <v>5963.84</v>
      </c>
      <c r="O42" s="126">
        <f t="shared" si="3"/>
        <v>4472.88</v>
      </c>
      <c r="P42" s="126">
        <f t="shared" si="4"/>
        <v>0</v>
      </c>
      <c r="Q42" s="126">
        <f t="shared" si="5"/>
        <v>2981.92</v>
      </c>
      <c r="R42" s="126">
        <f t="shared" si="6"/>
        <v>0</v>
      </c>
      <c r="S42" s="135">
        <f t="shared" si="7"/>
        <v>13418.64</v>
      </c>
    </row>
    <row r="43" s="136" customFormat="1" ht="15.75" spans="1:19">
      <c r="A43" s="152">
        <v>36</v>
      </c>
      <c r="B43" s="238" t="s">
        <v>186</v>
      </c>
      <c r="C43" s="152" t="s">
        <v>50</v>
      </c>
      <c r="D43" s="152">
        <f>'LOTE III_IV- Material Eletrico'!D43*80%</f>
        <v>32</v>
      </c>
      <c r="E43" s="152">
        <f>'LOTE III_IV- Material Eletrico'!E43*80%</f>
        <v>16</v>
      </c>
      <c r="F43" s="152">
        <f>'LOTE III_IV- Material Eletrico'!F43*80%</f>
        <v>0</v>
      </c>
      <c r="G43" s="152">
        <f>'LOTE III_IV- Material Eletrico'!G43*80%</f>
        <v>8</v>
      </c>
      <c r="H43" s="152">
        <f>'LOTE III_IV- Material Eletrico'!H43*80%</f>
        <v>0</v>
      </c>
      <c r="I43" s="159">
        <f t="shared" si="0"/>
        <v>56</v>
      </c>
      <c r="J43" s="123">
        <v>240</v>
      </c>
      <c r="K43" s="124">
        <f>TRUNC(J43+J43*$K$5,2)</f>
        <v>295.24</v>
      </c>
      <c r="L43" s="125">
        <f t="shared" si="1"/>
        <v>16533.44</v>
      </c>
      <c r="M43" s="242"/>
      <c r="N43" s="126">
        <f t="shared" si="2"/>
        <v>9447.68</v>
      </c>
      <c r="O43" s="126">
        <f t="shared" si="3"/>
        <v>4723.84</v>
      </c>
      <c r="P43" s="126">
        <f t="shared" si="4"/>
        <v>0</v>
      </c>
      <c r="Q43" s="126">
        <f t="shared" si="5"/>
        <v>2361.92</v>
      </c>
      <c r="R43" s="126">
        <f t="shared" si="6"/>
        <v>0</v>
      </c>
      <c r="S43" s="135">
        <f t="shared" si="7"/>
        <v>16533.44</v>
      </c>
    </row>
    <row r="44" s="231" customFormat="1" ht="15.75" spans="1:19">
      <c r="A44" s="152">
        <v>37</v>
      </c>
      <c r="B44" s="238" t="s">
        <v>187</v>
      </c>
      <c r="C44" s="152" t="s">
        <v>50</v>
      </c>
      <c r="D44" s="152">
        <f>'LOTE III_IV- Material Eletrico'!D44*80%</f>
        <v>80</v>
      </c>
      <c r="E44" s="152">
        <f>'LOTE III_IV- Material Eletrico'!E44*80%</f>
        <v>0</v>
      </c>
      <c r="F44" s="152">
        <f>'LOTE III_IV- Material Eletrico'!F44*80%</f>
        <v>0</v>
      </c>
      <c r="G44" s="152">
        <f>'LOTE III_IV- Material Eletrico'!G44*80%</f>
        <v>0</v>
      </c>
      <c r="H44" s="152">
        <f>'LOTE III_IV- Material Eletrico'!H44*80%</f>
        <v>0</v>
      </c>
      <c r="I44" s="159">
        <f t="shared" si="0"/>
        <v>80</v>
      </c>
      <c r="J44" s="123">
        <v>34.9</v>
      </c>
      <c r="K44" s="124">
        <f>TRUNC(J44+J44*$K$5,2)</f>
        <v>42.93</v>
      </c>
      <c r="L44" s="125">
        <f t="shared" si="1"/>
        <v>3434.4</v>
      </c>
      <c r="M44" s="242"/>
      <c r="N44" s="126">
        <f t="shared" si="2"/>
        <v>3434.4</v>
      </c>
      <c r="O44" s="126">
        <f t="shared" si="3"/>
        <v>0</v>
      </c>
      <c r="P44" s="126">
        <f t="shared" si="4"/>
        <v>0</v>
      </c>
      <c r="Q44" s="126">
        <f t="shared" si="5"/>
        <v>0</v>
      </c>
      <c r="R44" s="126">
        <f t="shared" si="6"/>
        <v>0</v>
      </c>
      <c r="S44" s="135">
        <f t="shared" si="7"/>
        <v>3434.4</v>
      </c>
    </row>
    <row r="45" s="136" customFormat="1" ht="15.75" spans="1:19">
      <c r="A45" s="152">
        <v>38</v>
      </c>
      <c r="B45" s="238" t="s">
        <v>188</v>
      </c>
      <c r="C45" s="152" t="s">
        <v>50</v>
      </c>
      <c r="D45" s="152">
        <f>'LOTE III_IV- Material Eletrico'!D45*80%</f>
        <v>80</v>
      </c>
      <c r="E45" s="152">
        <f>'LOTE III_IV- Material Eletrico'!E45*80%</f>
        <v>0</v>
      </c>
      <c r="F45" s="152">
        <f>'LOTE III_IV- Material Eletrico'!F45*80%</f>
        <v>0</v>
      </c>
      <c r="G45" s="152">
        <f>'LOTE III_IV- Material Eletrico'!G45*80%</f>
        <v>0</v>
      </c>
      <c r="H45" s="152">
        <f>'LOTE III_IV- Material Eletrico'!H45*80%</f>
        <v>0</v>
      </c>
      <c r="I45" s="159">
        <f t="shared" si="0"/>
        <v>80</v>
      </c>
      <c r="J45" s="123">
        <v>69.9</v>
      </c>
      <c r="K45" s="124">
        <f>TRUNC(J45+J45*$K$5,2)</f>
        <v>85.99</v>
      </c>
      <c r="L45" s="125">
        <f t="shared" si="1"/>
        <v>6879.2</v>
      </c>
      <c r="M45" s="242"/>
      <c r="N45" s="126">
        <f t="shared" si="2"/>
        <v>6879.2</v>
      </c>
      <c r="O45" s="126">
        <f t="shared" si="3"/>
        <v>0</v>
      </c>
      <c r="P45" s="126">
        <f t="shared" si="4"/>
        <v>0</v>
      </c>
      <c r="Q45" s="126">
        <f t="shared" si="5"/>
        <v>0</v>
      </c>
      <c r="R45" s="126">
        <f t="shared" si="6"/>
        <v>0</v>
      </c>
      <c r="S45" s="135">
        <f t="shared" si="7"/>
        <v>6879.2</v>
      </c>
    </row>
    <row r="46" s="136" customFormat="1" ht="15.75" spans="1:19">
      <c r="A46" s="152">
        <v>39</v>
      </c>
      <c r="B46" s="238" t="s">
        <v>189</v>
      </c>
      <c r="C46" s="152" t="s">
        <v>73</v>
      </c>
      <c r="D46" s="152">
        <f>'LOTE III_IV- Material Eletrico'!D46*80%</f>
        <v>64</v>
      </c>
      <c r="E46" s="152">
        <f>'LOTE III_IV- Material Eletrico'!E46*80%</f>
        <v>40</v>
      </c>
      <c r="F46" s="152">
        <f>'LOTE III_IV- Material Eletrico'!F46*80%</f>
        <v>0</v>
      </c>
      <c r="G46" s="152">
        <f>'LOTE III_IV- Material Eletrico'!G46*80%</f>
        <v>16</v>
      </c>
      <c r="H46" s="152">
        <f>'LOTE III_IV- Material Eletrico'!H46*80%</f>
        <v>0</v>
      </c>
      <c r="I46" s="159">
        <f t="shared" si="0"/>
        <v>120</v>
      </c>
      <c r="J46" s="123">
        <v>13</v>
      </c>
      <c r="K46" s="124">
        <f>TRUNC(J46+J46*$K$5,2)</f>
        <v>15.99</v>
      </c>
      <c r="L46" s="125">
        <f t="shared" si="1"/>
        <v>1918.8</v>
      </c>
      <c r="M46" s="242"/>
      <c r="N46" s="126">
        <f t="shared" si="2"/>
        <v>1023.36</v>
      </c>
      <c r="O46" s="126">
        <f t="shared" si="3"/>
        <v>639.6</v>
      </c>
      <c r="P46" s="126">
        <f t="shared" si="4"/>
        <v>0</v>
      </c>
      <c r="Q46" s="126">
        <f t="shared" si="5"/>
        <v>255.84</v>
      </c>
      <c r="R46" s="126">
        <f t="shared" si="6"/>
        <v>0</v>
      </c>
      <c r="S46" s="135">
        <f t="shared" si="7"/>
        <v>1918.8</v>
      </c>
    </row>
    <row r="47" s="136" customFormat="1" ht="15.75" spans="1:19">
      <c r="A47" s="152">
        <v>40</v>
      </c>
      <c r="B47" s="238" t="s">
        <v>190</v>
      </c>
      <c r="C47" s="157" t="s">
        <v>73</v>
      </c>
      <c r="D47" s="152">
        <f>'LOTE III_IV- Material Eletrico'!D47*80%</f>
        <v>64</v>
      </c>
      <c r="E47" s="152">
        <f>'LOTE III_IV- Material Eletrico'!E47*80%</f>
        <v>40</v>
      </c>
      <c r="F47" s="152">
        <f>'LOTE III_IV- Material Eletrico'!F47*80%</f>
        <v>0</v>
      </c>
      <c r="G47" s="152">
        <f>'LOTE III_IV- Material Eletrico'!G47*80%</f>
        <v>16</v>
      </c>
      <c r="H47" s="152">
        <f>'LOTE III_IV- Material Eletrico'!H47*80%</f>
        <v>0</v>
      </c>
      <c r="I47" s="159">
        <f t="shared" si="0"/>
        <v>120</v>
      </c>
      <c r="J47" s="123">
        <v>16.47</v>
      </c>
      <c r="K47" s="124">
        <f>TRUNC(J47+J47*$K$5,2)</f>
        <v>20.26</v>
      </c>
      <c r="L47" s="125">
        <f t="shared" si="1"/>
        <v>2431.2</v>
      </c>
      <c r="M47" s="242"/>
      <c r="N47" s="126">
        <f t="shared" si="2"/>
        <v>1296.64</v>
      </c>
      <c r="O47" s="126">
        <f t="shared" si="3"/>
        <v>810.4</v>
      </c>
      <c r="P47" s="126">
        <f t="shared" si="4"/>
        <v>0</v>
      </c>
      <c r="Q47" s="126">
        <f t="shared" si="5"/>
        <v>324.16</v>
      </c>
      <c r="R47" s="126">
        <f t="shared" si="6"/>
        <v>0</v>
      </c>
      <c r="S47" s="135">
        <f t="shared" si="7"/>
        <v>2431.2</v>
      </c>
    </row>
    <row r="48" s="136" customFormat="1" ht="15.75" spans="1:19">
      <c r="A48" s="152">
        <v>41</v>
      </c>
      <c r="B48" s="238" t="s">
        <v>191</v>
      </c>
      <c r="C48" s="157" t="s">
        <v>73</v>
      </c>
      <c r="D48" s="152">
        <f>'LOTE III_IV- Material Eletrico'!D48*80%</f>
        <v>400</v>
      </c>
      <c r="E48" s="152">
        <f>'LOTE III_IV- Material Eletrico'!E48*80%</f>
        <v>0</v>
      </c>
      <c r="F48" s="152">
        <f>'LOTE III_IV- Material Eletrico'!F48*80%</f>
        <v>0</v>
      </c>
      <c r="G48" s="152">
        <f>'LOTE III_IV- Material Eletrico'!G48*80%</f>
        <v>0</v>
      </c>
      <c r="H48" s="152">
        <f>'LOTE III_IV- Material Eletrico'!H48*80%</f>
        <v>0</v>
      </c>
      <c r="I48" s="159">
        <f t="shared" si="0"/>
        <v>400</v>
      </c>
      <c r="J48" s="123">
        <v>5.8</v>
      </c>
      <c r="K48" s="124">
        <f>TRUNC(J48+J48*$K$5,2)</f>
        <v>7.13</v>
      </c>
      <c r="L48" s="125">
        <f t="shared" si="1"/>
        <v>2852</v>
      </c>
      <c r="M48" s="242"/>
      <c r="N48" s="126">
        <f t="shared" si="2"/>
        <v>2852</v>
      </c>
      <c r="O48" s="126">
        <f t="shared" si="3"/>
        <v>0</v>
      </c>
      <c r="P48" s="126">
        <f t="shared" si="4"/>
        <v>0</v>
      </c>
      <c r="Q48" s="126">
        <f t="shared" si="5"/>
        <v>0</v>
      </c>
      <c r="R48" s="126">
        <f t="shared" si="6"/>
        <v>0</v>
      </c>
      <c r="S48" s="135">
        <f t="shared" si="7"/>
        <v>2852</v>
      </c>
    </row>
    <row r="49" s="136" customFormat="1" ht="47.25" spans="1:19">
      <c r="A49" s="152">
        <v>42</v>
      </c>
      <c r="B49" s="238" t="s">
        <v>192</v>
      </c>
      <c r="C49" s="152" t="s">
        <v>50</v>
      </c>
      <c r="D49" s="152">
        <f>'LOTE III_IV- Material Eletrico'!D49*80%</f>
        <v>24</v>
      </c>
      <c r="E49" s="152">
        <f>'LOTE III_IV- Material Eletrico'!E49*80%</f>
        <v>8</v>
      </c>
      <c r="F49" s="152">
        <f>'LOTE III_IV- Material Eletrico'!F49*80%</f>
        <v>0</v>
      </c>
      <c r="G49" s="152">
        <f>'LOTE III_IV- Material Eletrico'!G49*80%</f>
        <v>8</v>
      </c>
      <c r="H49" s="152">
        <f>'LOTE III_IV- Material Eletrico'!H49*80%</f>
        <v>0</v>
      </c>
      <c r="I49" s="159">
        <f t="shared" si="0"/>
        <v>40</v>
      </c>
      <c r="J49" s="123">
        <v>4.9</v>
      </c>
      <c r="K49" s="124">
        <f>TRUNC(J49+J49*$K$5,2)</f>
        <v>6.02</v>
      </c>
      <c r="L49" s="125">
        <f t="shared" si="1"/>
        <v>240.8</v>
      </c>
      <c r="M49" s="242"/>
      <c r="N49" s="126">
        <f t="shared" si="2"/>
        <v>144.48</v>
      </c>
      <c r="O49" s="126">
        <f t="shared" si="3"/>
        <v>48.16</v>
      </c>
      <c r="P49" s="126">
        <f t="shared" si="4"/>
        <v>0</v>
      </c>
      <c r="Q49" s="126">
        <f t="shared" si="5"/>
        <v>48.16</v>
      </c>
      <c r="R49" s="126">
        <f t="shared" si="6"/>
        <v>0</v>
      </c>
      <c r="S49" s="135">
        <f t="shared" si="7"/>
        <v>240.8</v>
      </c>
    </row>
    <row r="50" s="136" customFormat="1" ht="15.75" spans="1:19">
      <c r="A50" s="152">
        <v>43</v>
      </c>
      <c r="B50" s="238" t="s">
        <v>193</v>
      </c>
      <c r="C50" s="157" t="s">
        <v>61</v>
      </c>
      <c r="D50" s="152">
        <f>'LOTE III_IV- Material Eletrico'!D50*80%</f>
        <v>24</v>
      </c>
      <c r="E50" s="152">
        <f>'LOTE III_IV- Material Eletrico'!E50*80%</f>
        <v>0</v>
      </c>
      <c r="F50" s="152">
        <f>'LOTE III_IV- Material Eletrico'!F50*80%</f>
        <v>0</v>
      </c>
      <c r="G50" s="152">
        <f>'LOTE III_IV- Material Eletrico'!G50*80%</f>
        <v>0</v>
      </c>
      <c r="H50" s="152">
        <f>'LOTE III_IV- Material Eletrico'!H50*80%</f>
        <v>0</v>
      </c>
      <c r="I50" s="159">
        <f t="shared" si="0"/>
        <v>24</v>
      </c>
      <c r="J50" s="123">
        <v>29.3</v>
      </c>
      <c r="K50" s="124">
        <f>TRUNC(J50+J50*$K$5,2)</f>
        <v>36.04</v>
      </c>
      <c r="L50" s="125">
        <f t="shared" si="1"/>
        <v>864.96</v>
      </c>
      <c r="M50" s="242"/>
      <c r="N50" s="126">
        <f t="shared" si="2"/>
        <v>864.96</v>
      </c>
      <c r="O50" s="126">
        <f t="shared" si="3"/>
        <v>0</v>
      </c>
      <c r="P50" s="126">
        <f t="shared" si="4"/>
        <v>0</v>
      </c>
      <c r="Q50" s="126">
        <f t="shared" si="5"/>
        <v>0</v>
      </c>
      <c r="R50" s="126">
        <f t="shared" si="6"/>
        <v>0</v>
      </c>
      <c r="S50" s="135">
        <f t="shared" si="7"/>
        <v>864.96</v>
      </c>
    </row>
    <row r="51" s="136" customFormat="1" ht="15.75" spans="1:19">
      <c r="A51" s="152">
        <v>44</v>
      </c>
      <c r="B51" s="238" t="s">
        <v>194</v>
      </c>
      <c r="C51" s="157" t="s">
        <v>50</v>
      </c>
      <c r="D51" s="152">
        <f>'LOTE III_IV- Material Eletrico'!D51*80%</f>
        <v>64</v>
      </c>
      <c r="E51" s="152">
        <f>'LOTE III_IV- Material Eletrico'!E51*80%</f>
        <v>24</v>
      </c>
      <c r="F51" s="152">
        <f>'LOTE III_IV- Material Eletrico'!F51*80%</f>
        <v>0</v>
      </c>
      <c r="G51" s="152">
        <f>'LOTE III_IV- Material Eletrico'!G51*80%</f>
        <v>8</v>
      </c>
      <c r="H51" s="152">
        <f>'LOTE III_IV- Material Eletrico'!H51*80%</f>
        <v>0</v>
      </c>
      <c r="I51" s="159">
        <f t="shared" si="0"/>
        <v>96</v>
      </c>
      <c r="J51" s="123">
        <v>38.06</v>
      </c>
      <c r="K51" s="124">
        <f>TRUNC(J51+J51*$K$5,2)</f>
        <v>46.82</v>
      </c>
      <c r="L51" s="125">
        <f t="shared" si="1"/>
        <v>4494.72</v>
      </c>
      <c r="M51" s="242"/>
      <c r="N51" s="126">
        <f t="shared" si="2"/>
        <v>2996.48</v>
      </c>
      <c r="O51" s="126">
        <f t="shared" si="3"/>
        <v>1123.68</v>
      </c>
      <c r="P51" s="126">
        <f t="shared" si="4"/>
        <v>0</v>
      </c>
      <c r="Q51" s="126">
        <f t="shared" si="5"/>
        <v>374.56</v>
      </c>
      <c r="R51" s="126">
        <f t="shared" si="6"/>
        <v>0</v>
      </c>
      <c r="S51" s="135">
        <f t="shared" si="7"/>
        <v>4494.72</v>
      </c>
    </row>
    <row r="52" s="136" customFormat="1" ht="15.75" spans="1:19">
      <c r="A52" s="152">
        <v>45</v>
      </c>
      <c r="B52" s="238" t="s">
        <v>195</v>
      </c>
      <c r="C52" s="152" t="s">
        <v>50</v>
      </c>
      <c r="D52" s="152">
        <f>'LOTE III_IV- Material Eletrico'!D52*80%</f>
        <v>64</v>
      </c>
      <c r="E52" s="152">
        <f>'LOTE III_IV- Material Eletrico'!E52*80%</f>
        <v>40</v>
      </c>
      <c r="F52" s="152">
        <f>'LOTE III_IV- Material Eletrico'!F52*80%</f>
        <v>0</v>
      </c>
      <c r="G52" s="152">
        <f>'LOTE III_IV- Material Eletrico'!G52*80%</f>
        <v>24</v>
      </c>
      <c r="H52" s="152">
        <f>'LOTE III_IV- Material Eletrico'!H52*80%</f>
        <v>0</v>
      </c>
      <c r="I52" s="159">
        <f t="shared" si="0"/>
        <v>128</v>
      </c>
      <c r="J52" s="123">
        <v>9</v>
      </c>
      <c r="K52" s="124">
        <f>TRUNC(J52+J52*$K$5,2)</f>
        <v>11.07</v>
      </c>
      <c r="L52" s="125">
        <f t="shared" si="1"/>
        <v>1416.96</v>
      </c>
      <c r="M52" s="242"/>
      <c r="N52" s="126">
        <f t="shared" si="2"/>
        <v>708.48</v>
      </c>
      <c r="O52" s="126">
        <f t="shared" si="3"/>
        <v>442.8</v>
      </c>
      <c r="P52" s="126">
        <f t="shared" si="4"/>
        <v>0</v>
      </c>
      <c r="Q52" s="126">
        <f t="shared" si="5"/>
        <v>265.68</v>
      </c>
      <c r="R52" s="126">
        <f t="shared" si="6"/>
        <v>0</v>
      </c>
      <c r="S52" s="135">
        <f t="shared" si="7"/>
        <v>1416.96</v>
      </c>
    </row>
    <row r="53" s="136" customFormat="1" ht="15.75" spans="1:19">
      <c r="A53" s="152">
        <v>46</v>
      </c>
      <c r="B53" s="238" t="s">
        <v>196</v>
      </c>
      <c r="C53" s="157" t="s">
        <v>50</v>
      </c>
      <c r="D53" s="152">
        <f>'LOTE III_IV- Material Eletrico'!D53*80%</f>
        <v>64</v>
      </c>
      <c r="E53" s="152">
        <f>'LOTE III_IV- Material Eletrico'!E53*80%</f>
        <v>40</v>
      </c>
      <c r="F53" s="152">
        <f>'LOTE III_IV- Material Eletrico'!F53*80%</f>
        <v>0</v>
      </c>
      <c r="G53" s="152">
        <f>'LOTE III_IV- Material Eletrico'!G53*80%</f>
        <v>24</v>
      </c>
      <c r="H53" s="152">
        <f>'LOTE III_IV- Material Eletrico'!H53*80%</f>
        <v>0</v>
      </c>
      <c r="I53" s="159">
        <f t="shared" si="0"/>
        <v>128</v>
      </c>
      <c r="J53" s="123">
        <v>4.32</v>
      </c>
      <c r="K53" s="124">
        <f>TRUNC(J53+J53*$K$5,2)</f>
        <v>5.31</v>
      </c>
      <c r="L53" s="125">
        <f t="shared" si="1"/>
        <v>679.68</v>
      </c>
      <c r="M53" s="242"/>
      <c r="N53" s="126">
        <f t="shared" si="2"/>
        <v>339.84</v>
      </c>
      <c r="O53" s="126">
        <f t="shared" si="3"/>
        <v>212.4</v>
      </c>
      <c r="P53" s="126">
        <f t="shared" si="4"/>
        <v>0</v>
      </c>
      <c r="Q53" s="126">
        <f t="shared" si="5"/>
        <v>127.44</v>
      </c>
      <c r="R53" s="126">
        <f t="shared" si="6"/>
        <v>0</v>
      </c>
      <c r="S53" s="135">
        <f t="shared" si="7"/>
        <v>679.68</v>
      </c>
    </row>
    <row r="54" s="136" customFormat="1" ht="31.5" spans="1:19">
      <c r="A54" s="152">
        <v>47</v>
      </c>
      <c r="B54" s="238" t="s">
        <v>197</v>
      </c>
      <c r="C54" s="157" t="s">
        <v>50</v>
      </c>
      <c r="D54" s="152">
        <f>'LOTE III_IV- Material Eletrico'!D54*80%</f>
        <v>160</v>
      </c>
      <c r="E54" s="152">
        <f>'LOTE III_IV- Material Eletrico'!E54*80%</f>
        <v>120</v>
      </c>
      <c r="F54" s="152">
        <f>'LOTE III_IV- Material Eletrico'!F54*80%</f>
        <v>0</v>
      </c>
      <c r="G54" s="152">
        <f>'LOTE III_IV- Material Eletrico'!G54*80%</f>
        <v>64</v>
      </c>
      <c r="H54" s="152">
        <f>'LOTE III_IV- Material Eletrico'!H54*80%</f>
        <v>0</v>
      </c>
      <c r="I54" s="159">
        <f t="shared" si="0"/>
        <v>344</v>
      </c>
      <c r="J54" s="123">
        <v>19.47</v>
      </c>
      <c r="K54" s="124">
        <f>TRUNC(J54+J54*$K$5,2)</f>
        <v>23.95</v>
      </c>
      <c r="L54" s="125">
        <f t="shared" si="1"/>
        <v>8238.8</v>
      </c>
      <c r="M54" s="242"/>
      <c r="N54" s="126">
        <f t="shared" si="2"/>
        <v>3832</v>
      </c>
      <c r="O54" s="126">
        <f t="shared" si="3"/>
        <v>2874</v>
      </c>
      <c r="P54" s="126">
        <f t="shared" si="4"/>
        <v>0</v>
      </c>
      <c r="Q54" s="126">
        <f t="shared" si="5"/>
        <v>1532.8</v>
      </c>
      <c r="R54" s="126">
        <f t="shared" si="6"/>
        <v>0</v>
      </c>
      <c r="S54" s="135">
        <f t="shared" si="7"/>
        <v>8238.8</v>
      </c>
    </row>
    <row r="55" s="136" customFormat="1" ht="31.5" spans="1:19">
      <c r="A55" s="152">
        <v>48</v>
      </c>
      <c r="B55" s="238" t="s">
        <v>198</v>
      </c>
      <c r="C55" s="157" t="s">
        <v>50</v>
      </c>
      <c r="D55" s="152">
        <f>'LOTE III_IV- Material Eletrico'!D55*80%</f>
        <v>120</v>
      </c>
      <c r="E55" s="152">
        <f>'LOTE III_IV- Material Eletrico'!E55*80%</f>
        <v>80</v>
      </c>
      <c r="F55" s="152">
        <f>'LOTE III_IV- Material Eletrico'!F55*80%</f>
        <v>0</v>
      </c>
      <c r="G55" s="152">
        <f>'LOTE III_IV- Material Eletrico'!G55*80%</f>
        <v>64</v>
      </c>
      <c r="H55" s="152">
        <f>'LOTE III_IV- Material Eletrico'!H55*80%</f>
        <v>0</v>
      </c>
      <c r="I55" s="159">
        <f t="shared" si="0"/>
        <v>264</v>
      </c>
      <c r="J55" s="123">
        <v>5.49</v>
      </c>
      <c r="K55" s="124">
        <f>TRUNC(J55+J55*$K$5,2)</f>
        <v>6.75</v>
      </c>
      <c r="L55" s="125">
        <f t="shared" si="1"/>
        <v>1782</v>
      </c>
      <c r="M55" s="242"/>
      <c r="N55" s="126">
        <f t="shared" si="2"/>
        <v>810</v>
      </c>
      <c r="O55" s="126">
        <f t="shared" si="3"/>
        <v>540</v>
      </c>
      <c r="P55" s="126">
        <f t="shared" si="4"/>
        <v>0</v>
      </c>
      <c r="Q55" s="126">
        <f t="shared" si="5"/>
        <v>432</v>
      </c>
      <c r="R55" s="126">
        <f t="shared" si="6"/>
        <v>0</v>
      </c>
      <c r="S55" s="135">
        <f t="shared" si="7"/>
        <v>1782</v>
      </c>
    </row>
    <row r="56" s="136" customFormat="1" ht="78.75" spans="1:19">
      <c r="A56" s="152">
        <v>49</v>
      </c>
      <c r="B56" s="238" t="s">
        <v>199</v>
      </c>
      <c r="C56" s="157" t="s">
        <v>50</v>
      </c>
      <c r="D56" s="152">
        <f>'LOTE III_IV- Material Eletrico'!D56*80%</f>
        <v>640</v>
      </c>
      <c r="E56" s="152">
        <f>'LOTE III_IV- Material Eletrico'!E56*80%</f>
        <v>120</v>
      </c>
      <c r="F56" s="152">
        <f>'LOTE III_IV- Material Eletrico'!F56*80%</f>
        <v>0</v>
      </c>
      <c r="G56" s="152">
        <f>'LOTE III_IV- Material Eletrico'!G56*80%</f>
        <v>64</v>
      </c>
      <c r="H56" s="152">
        <f>'LOTE III_IV- Material Eletrico'!H56*80%</f>
        <v>0</v>
      </c>
      <c r="I56" s="159">
        <f t="shared" si="0"/>
        <v>824</v>
      </c>
      <c r="J56" s="123">
        <v>17.98</v>
      </c>
      <c r="K56" s="124">
        <f>TRUNC(J56+J56*$K$5,2)</f>
        <v>22.11</v>
      </c>
      <c r="L56" s="125">
        <f t="shared" si="1"/>
        <v>18218.64</v>
      </c>
      <c r="M56" s="242"/>
      <c r="N56" s="126">
        <f t="shared" si="2"/>
        <v>14150.4</v>
      </c>
      <c r="O56" s="126">
        <f t="shared" si="3"/>
        <v>2653.2</v>
      </c>
      <c r="P56" s="126">
        <f t="shared" si="4"/>
        <v>0</v>
      </c>
      <c r="Q56" s="126">
        <f t="shared" si="5"/>
        <v>1415.04</v>
      </c>
      <c r="R56" s="126">
        <f t="shared" si="6"/>
        <v>0</v>
      </c>
      <c r="S56" s="135">
        <f t="shared" si="7"/>
        <v>18218.64</v>
      </c>
    </row>
    <row r="57" s="136" customFormat="1" ht="78.75" spans="1:19">
      <c r="A57" s="152">
        <v>50</v>
      </c>
      <c r="B57" s="238" t="s">
        <v>200</v>
      </c>
      <c r="C57" s="157" t="s">
        <v>50</v>
      </c>
      <c r="D57" s="152">
        <f>'LOTE III_IV- Material Eletrico'!D57*80%</f>
        <v>2000</v>
      </c>
      <c r="E57" s="152">
        <f>'LOTE III_IV- Material Eletrico'!E57*80%</f>
        <v>120</v>
      </c>
      <c r="F57" s="152">
        <f>'LOTE III_IV- Material Eletrico'!F57*80%</f>
        <v>0</v>
      </c>
      <c r="G57" s="152">
        <f>'LOTE III_IV- Material Eletrico'!G57*80%</f>
        <v>64</v>
      </c>
      <c r="H57" s="152">
        <f>'LOTE III_IV- Material Eletrico'!H57*80%</f>
        <v>0</v>
      </c>
      <c r="I57" s="159">
        <f t="shared" si="0"/>
        <v>2184</v>
      </c>
      <c r="J57" s="123">
        <v>11.14</v>
      </c>
      <c r="K57" s="124">
        <f>TRUNC(J57+J57*$K$5,2)</f>
        <v>13.7</v>
      </c>
      <c r="L57" s="125">
        <f t="shared" si="1"/>
        <v>29920.8</v>
      </c>
      <c r="M57" s="242"/>
      <c r="N57" s="126">
        <f t="shared" si="2"/>
        <v>27400</v>
      </c>
      <c r="O57" s="126">
        <f t="shared" si="3"/>
        <v>1644</v>
      </c>
      <c r="P57" s="126">
        <f t="shared" si="4"/>
        <v>0</v>
      </c>
      <c r="Q57" s="126">
        <f t="shared" si="5"/>
        <v>876.8</v>
      </c>
      <c r="R57" s="126">
        <f t="shared" si="6"/>
        <v>0</v>
      </c>
      <c r="S57" s="135">
        <f t="shared" si="7"/>
        <v>29920.8</v>
      </c>
    </row>
    <row r="58" s="136" customFormat="1" ht="47.25" spans="1:19">
      <c r="A58" s="152">
        <v>51</v>
      </c>
      <c r="B58" s="238" t="s">
        <v>201</v>
      </c>
      <c r="C58" s="157" t="s">
        <v>50</v>
      </c>
      <c r="D58" s="152">
        <f>'LOTE III_IV- Material Eletrico'!D58*80%</f>
        <v>64</v>
      </c>
      <c r="E58" s="152">
        <f>'LOTE III_IV- Material Eletrico'!E58*80%</f>
        <v>0</v>
      </c>
      <c r="F58" s="152">
        <f>'LOTE III_IV- Material Eletrico'!F58*80%</f>
        <v>0</v>
      </c>
      <c r="G58" s="152">
        <f>'LOTE III_IV- Material Eletrico'!G58*80%</f>
        <v>0</v>
      </c>
      <c r="H58" s="152">
        <f>'LOTE III_IV- Material Eletrico'!H58*80%</f>
        <v>0</v>
      </c>
      <c r="I58" s="159">
        <f t="shared" si="0"/>
        <v>64</v>
      </c>
      <c r="J58" s="123">
        <v>19.99</v>
      </c>
      <c r="K58" s="124">
        <f>TRUNC(J58+J58*$K$5,2)</f>
        <v>24.59</v>
      </c>
      <c r="L58" s="125">
        <f t="shared" si="1"/>
        <v>1573.76</v>
      </c>
      <c r="M58" s="242"/>
      <c r="N58" s="126">
        <f t="shared" si="2"/>
        <v>1573.76</v>
      </c>
      <c r="O58" s="126">
        <f t="shared" si="3"/>
        <v>0</v>
      </c>
      <c r="P58" s="126">
        <f t="shared" si="4"/>
        <v>0</v>
      </c>
      <c r="Q58" s="126">
        <f t="shared" si="5"/>
        <v>0</v>
      </c>
      <c r="R58" s="126">
        <f t="shared" si="6"/>
        <v>0</v>
      </c>
      <c r="S58" s="135">
        <f t="shared" si="7"/>
        <v>1573.76</v>
      </c>
    </row>
    <row r="59" s="136" customFormat="1" ht="31.5" spans="1:19">
      <c r="A59" s="152">
        <v>52</v>
      </c>
      <c r="B59" s="238" t="s">
        <v>202</v>
      </c>
      <c r="C59" s="157" t="s">
        <v>50</v>
      </c>
      <c r="D59" s="152">
        <f>'LOTE III_IV- Material Eletrico'!D59*80%</f>
        <v>64</v>
      </c>
      <c r="E59" s="152">
        <f>'LOTE III_IV- Material Eletrico'!E59*80%</f>
        <v>64</v>
      </c>
      <c r="F59" s="152">
        <f>'LOTE III_IV- Material Eletrico'!F59*80%</f>
        <v>0</v>
      </c>
      <c r="G59" s="152">
        <f>'LOTE III_IV- Material Eletrico'!G59*80%</f>
        <v>40</v>
      </c>
      <c r="H59" s="152">
        <f>'LOTE III_IV- Material Eletrico'!H59*80%</f>
        <v>0</v>
      </c>
      <c r="I59" s="159">
        <f t="shared" si="0"/>
        <v>168</v>
      </c>
      <c r="J59" s="123">
        <v>1.71</v>
      </c>
      <c r="K59" s="124">
        <f>TRUNC(J59+J59*$K$5,2)</f>
        <v>2.1</v>
      </c>
      <c r="L59" s="125">
        <f t="shared" si="1"/>
        <v>352.8</v>
      </c>
      <c r="M59" s="242"/>
      <c r="N59" s="126">
        <f t="shared" si="2"/>
        <v>134.4</v>
      </c>
      <c r="O59" s="126">
        <f t="shared" si="3"/>
        <v>134.4</v>
      </c>
      <c r="P59" s="126">
        <f t="shared" si="4"/>
        <v>0</v>
      </c>
      <c r="Q59" s="126">
        <f t="shared" si="5"/>
        <v>84</v>
      </c>
      <c r="R59" s="126">
        <f t="shared" si="6"/>
        <v>0</v>
      </c>
      <c r="S59" s="135">
        <f t="shared" si="7"/>
        <v>352.8</v>
      </c>
    </row>
    <row r="60" s="136" customFormat="1" ht="15.75" spans="1:19">
      <c r="A60" s="152">
        <v>53</v>
      </c>
      <c r="B60" s="238" t="s">
        <v>203</v>
      </c>
      <c r="C60" s="157" t="s">
        <v>50</v>
      </c>
      <c r="D60" s="152">
        <f>'LOTE III_IV- Material Eletrico'!D60*80%</f>
        <v>64</v>
      </c>
      <c r="E60" s="152">
        <f>'LOTE III_IV- Material Eletrico'!E60*80%</f>
        <v>64</v>
      </c>
      <c r="F60" s="152">
        <f>'LOTE III_IV- Material Eletrico'!F60*80%</f>
        <v>0</v>
      </c>
      <c r="G60" s="152">
        <f>'LOTE III_IV- Material Eletrico'!G60*80%</f>
        <v>40</v>
      </c>
      <c r="H60" s="152">
        <f>'LOTE III_IV- Material Eletrico'!H60*80%</f>
        <v>0</v>
      </c>
      <c r="I60" s="159">
        <f t="shared" si="0"/>
        <v>168</v>
      </c>
      <c r="J60" s="123">
        <v>3</v>
      </c>
      <c r="K60" s="124">
        <f>TRUNC(J60+J60*$K$5,2)</f>
        <v>3.69</v>
      </c>
      <c r="L60" s="125">
        <f t="shared" si="1"/>
        <v>619.92</v>
      </c>
      <c r="M60" s="242"/>
      <c r="N60" s="126">
        <f t="shared" si="2"/>
        <v>236.16</v>
      </c>
      <c r="O60" s="126">
        <f t="shared" si="3"/>
        <v>236.16</v>
      </c>
      <c r="P60" s="126">
        <f t="shared" si="4"/>
        <v>0</v>
      </c>
      <c r="Q60" s="126">
        <f t="shared" si="5"/>
        <v>147.6</v>
      </c>
      <c r="R60" s="126">
        <f t="shared" si="6"/>
        <v>0</v>
      </c>
      <c r="S60" s="135">
        <f t="shared" si="7"/>
        <v>619.92</v>
      </c>
    </row>
    <row r="61" s="136" customFormat="1" ht="15.75" spans="1:19">
      <c r="A61" s="152">
        <v>54</v>
      </c>
      <c r="B61" s="238" t="s">
        <v>204</v>
      </c>
      <c r="C61" s="157" t="s">
        <v>50</v>
      </c>
      <c r="D61" s="152">
        <f>'LOTE III_IV- Material Eletrico'!D61*80%</f>
        <v>800</v>
      </c>
      <c r="E61" s="152">
        <f>'LOTE III_IV- Material Eletrico'!E61*80%</f>
        <v>0</v>
      </c>
      <c r="F61" s="152">
        <f>'LOTE III_IV- Material Eletrico'!F61*80%</f>
        <v>0</v>
      </c>
      <c r="G61" s="152">
        <f>'LOTE III_IV- Material Eletrico'!G61*80%</f>
        <v>0</v>
      </c>
      <c r="H61" s="152">
        <f>'LOTE III_IV- Material Eletrico'!H61*80%</f>
        <v>0</v>
      </c>
      <c r="I61" s="159">
        <f t="shared" si="0"/>
        <v>800</v>
      </c>
      <c r="J61" s="123">
        <v>1</v>
      </c>
      <c r="K61" s="124">
        <f>TRUNC(J61+J61*$K$5,2)</f>
        <v>1.23</v>
      </c>
      <c r="L61" s="125">
        <f t="shared" si="1"/>
        <v>984</v>
      </c>
      <c r="M61" s="242"/>
      <c r="N61" s="126">
        <f t="shared" si="2"/>
        <v>984</v>
      </c>
      <c r="O61" s="126">
        <f t="shared" si="3"/>
        <v>0</v>
      </c>
      <c r="P61" s="126">
        <f t="shared" si="4"/>
        <v>0</v>
      </c>
      <c r="Q61" s="126">
        <f t="shared" si="5"/>
        <v>0</v>
      </c>
      <c r="R61" s="126">
        <f t="shared" si="6"/>
        <v>0</v>
      </c>
      <c r="S61" s="135">
        <f t="shared" si="7"/>
        <v>984</v>
      </c>
    </row>
    <row r="62" s="136" customFormat="1" ht="15.75" spans="1:19">
      <c r="A62" s="152">
        <v>55</v>
      </c>
      <c r="B62" s="238" t="s">
        <v>205</v>
      </c>
      <c r="C62" s="157" t="s">
        <v>50</v>
      </c>
      <c r="D62" s="152">
        <f>'LOTE III_IV- Material Eletrico'!D62*80%</f>
        <v>64</v>
      </c>
      <c r="E62" s="152">
        <f>'LOTE III_IV- Material Eletrico'!E62*80%</f>
        <v>64</v>
      </c>
      <c r="F62" s="152">
        <f>'LOTE III_IV- Material Eletrico'!F62*80%</f>
        <v>0</v>
      </c>
      <c r="G62" s="152">
        <f>'LOTE III_IV- Material Eletrico'!G62*80%</f>
        <v>40</v>
      </c>
      <c r="H62" s="152">
        <f>'LOTE III_IV- Material Eletrico'!H62*80%</f>
        <v>0</v>
      </c>
      <c r="I62" s="159">
        <f t="shared" si="0"/>
        <v>168</v>
      </c>
      <c r="J62" s="123">
        <v>4.05</v>
      </c>
      <c r="K62" s="124">
        <f>TRUNC(J62+J62*$K$5,2)</f>
        <v>4.98</v>
      </c>
      <c r="L62" s="125">
        <f t="shared" si="1"/>
        <v>836.64</v>
      </c>
      <c r="M62" s="242"/>
      <c r="N62" s="126">
        <f t="shared" si="2"/>
        <v>318.72</v>
      </c>
      <c r="O62" s="126">
        <f t="shared" si="3"/>
        <v>318.72</v>
      </c>
      <c r="P62" s="126">
        <f t="shared" si="4"/>
        <v>0</v>
      </c>
      <c r="Q62" s="126">
        <f t="shared" si="5"/>
        <v>199.2</v>
      </c>
      <c r="R62" s="126">
        <f t="shared" si="6"/>
        <v>0</v>
      </c>
      <c r="S62" s="135">
        <f t="shared" si="7"/>
        <v>836.64</v>
      </c>
    </row>
    <row r="63" s="136" customFormat="1" ht="15.75" spans="1:19">
      <c r="A63" s="152">
        <v>56</v>
      </c>
      <c r="B63" s="238" t="s">
        <v>206</v>
      </c>
      <c r="C63" s="157" t="s">
        <v>50</v>
      </c>
      <c r="D63" s="152">
        <f>'LOTE III_IV- Material Eletrico'!D63*80%</f>
        <v>64</v>
      </c>
      <c r="E63" s="152">
        <f>'LOTE III_IV- Material Eletrico'!E63*80%</f>
        <v>0</v>
      </c>
      <c r="F63" s="152">
        <f>'LOTE III_IV- Material Eletrico'!F63*80%</f>
        <v>0</v>
      </c>
      <c r="G63" s="152">
        <f>'LOTE III_IV- Material Eletrico'!G63*80%</f>
        <v>0</v>
      </c>
      <c r="H63" s="152">
        <f>'LOTE III_IV- Material Eletrico'!H63*80%</f>
        <v>0</v>
      </c>
      <c r="I63" s="159">
        <f t="shared" si="0"/>
        <v>64</v>
      </c>
      <c r="J63" s="123">
        <v>1.94</v>
      </c>
      <c r="K63" s="124">
        <f>TRUNC(J63+J63*$K$5,2)</f>
        <v>2.38</v>
      </c>
      <c r="L63" s="125">
        <f t="shared" si="1"/>
        <v>152.32</v>
      </c>
      <c r="M63" s="242"/>
      <c r="N63" s="126">
        <f t="shared" si="2"/>
        <v>152.32</v>
      </c>
      <c r="O63" s="126">
        <f t="shared" si="3"/>
        <v>0</v>
      </c>
      <c r="P63" s="126">
        <f t="shared" si="4"/>
        <v>0</v>
      </c>
      <c r="Q63" s="126">
        <f t="shared" si="5"/>
        <v>0</v>
      </c>
      <c r="R63" s="126">
        <f t="shared" si="6"/>
        <v>0</v>
      </c>
      <c r="S63" s="135">
        <f t="shared" si="7"/>
        <v>152.32</v>
      </c>
    </row>
    <row r="64" s="174" customFormat="1" ht="15.75" spans="1:19">
      <c r="A64" s="152">
        <v>57</v>
      </c>
      <c r="B64" s="238" t="s">
        <v>207</v>
      </c>
      <c r="C64" s="157" t="s">
        <v>50</v>
      </c>
      <c r="D64" s="152">
        <f>'LOTE III_IV- Material Eletrico'!D64*80%</f>
        <v>64</v>
      </c>
      <c r="E64" s="152">
        <f>'LOTE III_IV- Material Eletrico'!E64*80%</f>
        <v>64</v>
      </c>
      <c r="F64" s="152">
        <f>'LOTE III_IV- Material Eletrico'!F64*80%</f>
        <v>0</v>
      </c>
      <c r="G64" s="152">
        <f>'LOTE III_IV- Material Eletrico'!G64*80%</f>
        <v>40</v>
      </c>
      <c r="H64" s="152">
        <f>'LOTE III_IV- Material Eletrico'!H64*80%</f>
        <v>0</v>
      </c>
      <c r="I64" s="159">
        <f t="shared" si="0"/>
        <v>168</v>
      </c>
      <c r="J64" s="123">
        <v>1.25</v>
      </c>
      <c r="K64" s="124">
        <f>TRUNC(J64+J64*$K$5,2)</f>
        <v>1.53</v>
      </c>
      <c r="L64" s="125">
        <f t="shared" si="1"/>
        <v>257.04</v>
      </c>
      <c r="M64" s="242"/>
      <c r="N64" s="126">
        <f t="shared" si="2"/>
        <v>97.92</v>
      </c>
      <c r="O64" s="126">
        <f t="shared" si="3"/>
        <v>97.92</v>
      </c>
      <c r="P64" s="126">
        <f t="shared" si="4"/>
        <v>0</v>
      </c>
      <c r="Q64" s="126">
        <f t="shared" si="5"/>
        <v>61.2</v>
      </c>
      <c r="R64" s="126">
        <f t="shared" si="6"/>
        <v>0</v>
      </c>
      <c r="S64" s="135">
        <f t="shared" si="7"/>
        <v>257.04</v>
      </c>
    </row>
    <row r="65" s="136" customFormat="1" ht="31.5" spans="1:19">
      <c r="A65" s="152">
        <v>58</v>
      </c>
      <c r="B65" s="238" t="s">
        <v>208</v>
      </c>
      <c r="C65" s="157" t="s">
        <v>50</v>
      </c>
      <c r="D65" s="152">
        <f>'LOTE III_IV- Material Eletrico'!D65*80%</f>
        <v>160</v>
      </c>
      <c r="E65" s="152">
        <f>'LOTE III_IV- Material Eletrico'!E65*80%</f>
        <v>0</v>
      </c>
      <c r="F65" s="152">
        <f>'LOTE III_IV- Material Eletrico'!F65*80%</f>
        <v>0</v>
      </c>
      <c r="G65" s="152">
        <f>'LOTE III_IV- Material Eletrico'!G65*80%</f>
        <v>0</v>
      </c>
      <c r="H65" s="152">
        <f>'LOTE III_IV- Material Eletrico'!H65*80%</f>
        <v>0</v>
      </c>
      <c r="I65" s="159">
        <f t="shared" si="0"/>
        <v>160</v>
      </c>
      <c r="J65" s="123">
        <v>3.5</v>
      </c>
      <c r="K65" s="124">
        <f>TRUNC(J65+J65*$K$5,2)</f>
        <v>4.3</v>
      </c>
      <c r="L65" s="125">
        <f t="shared" si="1"/>
        <v>688</v>
      </c>
      <c r="M65" s="242"/>
      <c r="N65" s="126">
        <f t="shared" si="2"/>
        <v>688</v>
      </c>
      <c r="O65" s="126">
        <f t="shared" si="3"/>
        <v>0</v>
      </c>
      <c r="P65" s="126">
        <f t="shared" si="4"/>
        <v>0</v>
      </c>
      <c r="Q65" s="126">
        <f t="shared" si="5"/>
        <v>0</v>
      </c>
      <c r="R65" s="126">
        <f t="shared" si="6"/>
        <v>0</v>
      </c>
      <c r="S65" s="135">
        <f t="shared" si="7"/>
        <v>688</v>
      </c>
    </row>
    <row r="66" s="136" customFormat="1" ht="31.5" spans="1:19">
      <c r="A66" s="152">
        <v>59</v>
      </c>
      <c r="B66" s="238" t="s">
        <v>209</v>
      </c>
      <c r="C66" s="157" t="s">
        <v>50</v>
      </c>
      <c r="D66" s="152">
        <f>'LOTE III_IV- Material Eletrico'!D66*80%</f>
        <v>32</v>
      </c>
      <c r="E66" s="152">
        <f>'LOTE III_IV- Material Eletrico'!E66*80%</f>
        <v>32</v>
      </c>
      <c r="F66" s="152">
        <f>'LOTE III_IV- Material Eletrico'!F66*80%</f>
        <v>0</v>
      </c>
      <c r="G66" s="152">
        <f>'LOTE III_IV- Material Eletrico'!G66*80%</f>
        <v>8</v>
      </c>
      <c r="H66" s="152">
        <f>'LOTE III_IV- Material Eletrico'!H66*80%</f>
        <v>0</v>
      </c>
      <c r="I66" s="159">
        <f t="shared" si="0"/>
        <v>72</v>
      </c>
      <c r="J66" s="123">
        <v>320</v>
      </c>
      <c r="K66" s="124">
        <f>TRUNC(J66+J66*$K$5,2)</f>
        <v>393.66</v>
      </c>
      <c r="L66" s="125">
        <f t="shared" si="1"/>
        <v>28343.52</v>
      </c>
      <c r="M66" s="242"/>
      <c r="N66" s="126">
        <f t="shared" si="2"/>
        <v>12597.12</v>
      </c>
      <c r="O66" s="126">
        <f t="shared" si="3"/>
        <v>12597.12</v>
      </c>
      <c r="P66" s="126">
        <f t="shared" si="4"/>
        <v>0</v>
      </c>
      <c r="Q66" s="126">
        <f t="shared" si="5"/>
        <v>3149.28</v>
      </c>
      <c r="R66" s="126">
        <f t="shared" si="6"/>
        <v>0</v>
      </c>
      <c r="S66" s="135">
        <f t="shared" si="7"/>
        <v>28343.52</v>
      </c>
    </row>
    <row r="67" s="136" customFormat="1" ht="78.75" spans="1:19">
      <c r="A67" s="152">
        <v>60</v>
      </c>
      <c r="B67" s="238" t="s">
        <v>210</v>
      </c>
      <c r="C67" s="157" t="s">
        <v>50</v>
      </c>
      <c r="D67" s="152">
        <f>'LOTE III_IV- Material Eletrico'!D67*80%</f>
        <v>64</v>
      </c>
      <c r="E67" s="152">
        <f>'LOTE III_IV- Material Eletrico'!E67*80%</f>
        <v>0</v>
      </c>
      <c r="F67" s="152">
        <f>'LOTE III_IV- Material Eletrico'!F67*80%</f>
        <v>0</v>
      </c>
      <c r="G67" s="152">
        <f>'LOTE III_IV- Material Eletrico'!G67*80%</f>
        <v>0</v>
      </c>
      <c r="H67" s="152">
        <f>'LOTE III_IV- Material Eletrico'!H67*80%</f>
        <v>0</v>
      </c>
      <c r="I67" s="159">
        <f t="shared" si="0"/>
        <v>64</v>
      </c>
      <c r="J67" s="123">
        <v>72.5</v>
      </c>
      <c r="K67" s="124">
        <f>TRUNC(J67+J67*$K$5,2)</f>
        <v>89.18</v>
      </c>
      <c r="L67" s="125">
        <f t="shared" si="1"/>
        <v>5707.52</v>
      </c>
      <c r="M67" s="242"/>
      <c r="N67" s="126">
        <f t="shared" si="2"/>
        <v>5707.52</v>
      </c>
      <c r="O67" s="126">
        <f t="shared" si="3"/>
        <v>0</v>
      </c>
      <c r="P67" s="126">
        <f t="shared" si="4"/>
        <v>0</v>
      </c>
      <c r="Q67" s="126">
        <f t="shared" si="5"/>
        <v>0</v>
      </c>
      <c r="R67" s="126">
        <f t="shared" si="6"/>
        <v>0</v>
      </c>
      <c r="S67" s="135">
        <f t="shared" si="7"/>
        <v>5707.52</v>
      </c>
    </row>
    <row r="68" s="136" customFormat="1" ht="31.5" spans="1:19">
      <c r="A68" s="152">
        <v>61</v>
      </c>
      <c r="B68" s="238" t="s">
        <v>211</v>
      </c>
      <c r="C68" s="157" t="s">
        <v>50</v>
      </c>
      <c r="D68" s="152">
        <f>'LOTE III_IV- Material Eletrico'!D68*80%</f>
        <v>120</v>
      </c>
      <c r="E68" s="152">
        <f>'LOTE III_IV- Material Eletrico'!E68*80%</f>
        <v>0</v>
      </c>
      <c r="F68" s="152">
        <f>'LOTE III_IV- Material Eletrico'!F68*80%</f>
        <v>0</v>
      </c>
      <c r="G68" s="152">
        <f>'LOTE III_IV- Material Eletrico'!G68*80%</f>
        <v>0</v>
      </c>
      <c r="H68" s="152">
        <f>'LOTE III_IV- Material Eletrico'!H68*80%</f>
        <v>0</v>
      </c>
      <c r="I68" s="159">
        <f t="shared" si="0"/>
        <v>120</v>
      </c>
      <c r="J68" s="123">
        <v>12.8</v>
      </c>
      <c r="K68" s="124">
        <f>TRUNC(J68+J68*$K$5,2)</f>
        <v>15.74</v>
      </c>
      <c r="L68" s="125">
        <f t="shared" si="1"/>
        <v>1888.8</v>
      </c>
      <c r="M68" s="242"/>
      <c r="N68" s="126">
        <f t="shared" si="2"/>
        <v>1888.8</v>
      </c>
      <c r="O68" s="126">
        <f t="shared" si="3"/>
        <v>0</v>
      </c>
      <c r="P68" s="126">
        <f t="shared" si="4"/>
        <v>0</v>
      </c>
      <c r="Q68" s="126">
        <f t="shared" si="5"/>
        <v>0</v>
      </c>
      <c r="R68" s="126">
        <f t="shared" si="6"/>
        <v>0</v>
      </c>
      <c r="S68" s="135">
        <f t="shared" si="7"/>
        <v>1888.8</v>
      </c>
    </row>
    <row r="69" s="136" customFormat="1" ht="47.25" spans="1:19">
      <c r="A69" s="152">
        <v>62</v>
      </c>
      <c r="B69" s="238" t="s">
        <v>212</v>
      </c>
      <c r="C69" s="157" t="s">
        <v>50</v>
      </c>
      <c r="D69" s="152">
        <f>'LOTE III_IV- Material Eletrico'!D69*80%</f>
        <v>640</v>
      </c>
      <c r="E69" s="152">
        <f>'LOTE III_IV- Material Eletrico'!E69*80%</f>
        <v>160</v>
      </c>
      <c r="F69" s="152">
        <f>'LOTE III_IV- Material Eletrico'!F69*80%</f>
        <v>0</v>
      </c>
      <c r="G69" s="152">
        <f>'LOTE III_IV- Material Eletrico'!G69*80%</f>
        <v>64</v>
      </c>
      <c r="H69" s="152">
        <f>'LOTE III_IV- Material Eletrico'!H69*80%</f>
        <v>0</v>
      </c>
      <c r="I69" s="159">
        <f t="shared" si="0"/>
        <v>864</v>
      </c>
      <c r="J69" s="123">
        <v>4.77</v>
      </c>
      <c r="K69" s="124">
        <f>TRUNC(J69+J69*$K$5,2)</f>
        <v>5.86</v>
      </c>
      <c r="L69" s="125">
        <f t="shared" si="1"/>
        <v>5063.04</v>
      </c>
      <c r="M69" s="242"/>
      <c r="N69" s="126">
        <f t="shared" si="2"/>
        <v>3750.4</v>
      </c>
      <c r="O69" s="126">
        <f t="shared" si="3"/>
        <v>937.6</v>
      </c>
      <c r="P69" s="126">
        <f t="shared" si="4"/>
        <v>0</v>
      </c>
      <c r="Q69" s="126">
        <f t="shared" si="5"/>
        <v>375.04</v>
      </c>
      <c r="R69" s="126">
        <f t="shared" si="6"/>
        <v>0</v>
      </c>
      <c r="S69" s="135">
        <f t="shared" si="7"/>
        <v>5063.04</v>
      </c>
    </row>
    <row r="70" s="136" customFormat="1" ht="15.75" spans="1:19">
      <c r="A70" s="152">
        <v>63</v>
      </c>
      <c r="B70" s="238" t="s">
        <v>213</v>
      </c>
      <c r="C70" s="157" t="s">
        <v>50</v>
      </c>
      <c r="D70" s="152">
        <f>'LOTE III_IV- Material Eletrico'!D70*80%</f>
        <v>160</v>
      </c>
      <c r="E70" s="152">
        <f>'LOTE III_IV- Material Eletrico'!E70*80%</f>
        <v>80</v>
      </c>
      <c r="F70" s="152">
        <f>'LOTE III_IV- Material Eletrico'!F70*80%</f>
        <v>0</v>
      </c>
      <c r="G70" s="152">
        <f>'LOTE III_IV- Material Eletrico'!G70*80%</f>
        <v>40</v>
      </c>
      <c r="H70" s="152">
        <f>'LOTE III_IV- Material Eletrico'!H70*80%</f>
        <v>0</v>
      </c>
      <c r="I70" s="159">
        <f t="shared" si="0"/>
        <v>280</v>
      </c>
      <c r="J70" s="123">
        <v>1.69</v>
      </c>
      <c r="K70" s="124">
        <f>TRUNC(J70+J70*$K$5,2)</f>
        <v>2.07</v>
      </c>
      <c r="L70" s="125">
        <f t="shared" si="1"/>
        <v>579.6</v>
      </c>
      <c r="M70" s="242"/>
      <c r="N70" s="126">
        <f t="shared" si="2"/>
        <v>331.2</v>
      </c>
      <c r="O70" s="126">
        <f t="shared" si="3"/>
        <v>165.6</v>
      </c>
      <c r="P70" s="126">
        <f t="shared" si="4"/>
        <v>0</v>
      </c>
      <c r="Q70" s="126">
        <f t="shared" si="5"/>
        <v>82.8</v>
      </c>
      <c r="R70" s="126">
        <f t="shared" si="6"/>
        <v>0</v>
      </c>
      <c r="S70" s="135">
        <f t="shared" si="7"/>
        <v>579.6</v>
      </c>
    </row>
    <row r="71" s="136" customFormat="1" ht="15.75" spans="1:19">
      <c r="A71" s="152">
        <v>64</v>
      </c>
      <c r="B71" s="238" t="s">
        <v>214</v>
      </c>
      <c r="C71" s="157" t="s">
        <v>50</v>
      </c>
      <c r="D71" s="152">
        <f>'LOTE III_IV- Material Eletrico'!D71*80%</f>
        <v>200</v>
      </c>
      <c r="E71" s="152">
        <f>'LOTE III_IV- Material Eletrico'!E71*80%</f>
        <v>64</v>
      </c>
      <c r="F71" s="152">
        <f>'LOTE III_IV- Material Eletrico'!F71*80%</f>
        <v>0</v>
      </c>
      <c r="G71" s="152">
        <f>'LOTE III_IV- Material Eletrico'!G71*80%</f>
        <v>24</v>
      </c>
      <c r="H71" s="152">
        <f>'LOTE III_IV- Material Eletrico'!H71*80%</f>
        <v>0</v>
      </c>
      <c r="I71" s="159">
        <f t="shared" si="0"/>
        <v>288</v>
      </c>
      <c r="J71" s="123">
        <v>2.95</v>
      </c>
      <c r="K71" s="124">
        <f>TRUNC(J71+J71*$K$5,2)</f>
        <v>3.62</v>
      </c>
      <c r="L71" s="125">
        <f t="shared" si="1"/>
        <v>1042.56</v>
      </c>
      <c r="M71" s="242"/>
      <c r="N71" s="126">
        <f t="shared" si="2"/>
        <v>724</v>
      </c>
      <c r="O71" s="126">
        <f t="shared" si="3"/>
        <v>231.68</v>
      </c>
      <c r="P71" s="126">
        <f t="shared" si="4"/>
        <v>0</v>
      </c>
      <c r="Q71" s="126">
        <f t="shared" si="5"/>
        <v>86.88</v>
      </c>
      <c r="R71" s="126">
        <f t="shared" si="6"/>
        <v>0</v>
      </c>
      <c r="S71" s="135">
        <f t="shared" si="7"/>
        <v>1042.56</v>
      </c>
    </row>
    <row r="72" s="136" customFormat="1" ht="15.75" spans="1:19">
      <c r="A72" s="152">
        <v>65</v>
      </c>
      <c r="B72" s="238" t="s">
        <v>215</v>
      </c>
      <c r="C72" s="157" t="s">
        <v>50</v>
      </c>
      <c r="D72" s="152">
        <f>'LOTE III_IV- Material Eletrico'!D72*80%</f>
        <v>64</v>
      </c>
      <c r="E72" s="152">
        <f>'LOTE III_IV- Material Eletrico'!E72*80%</f>
        <v>0</v>
      </c>
      <c r="F72" s="152">
        <f>'LOTE III_IV- Material Eletrico'!F72*80%</f>
        <v>0</v>
      </c>
      <c r="G72" s="152">
        <f>'LOTE III_IV- Material Eletrico'!G72*80%</f>
        <v>0</v>
      </c>
      <c r="H72" s="152">
        <f>'LOTE III_IV- Material Eletrico'!H72*80%</f>
        <v>0</v>
      </c>
      <c r="I72" s="159">
        <f t="shared" ref="I72:I84" si="8">D72+CY72+E72+F72+G72+H72</f>
        <v>64</v>
      </c>
      <c r="J72" s="123">
        <v>3.24</v>
      </c>
      <c r="K72" s="124">
        <f>TRUNC(J72+J72*$K$5,2)</f>
        <v>3.98</v>
      </c>
      <c r="L72" s="125">
        <f t="shared" ref="L72:L84" si="9">I72*K72</f>
        <v>254.72</v>
      </c>
      <c r="M72" s="242"/>
      <c r="N72" s="126">
        <f t="shared" ref="N72:N84" si="10">K72*D72</f>
        <v>254.72</v>
      </c>
      <c r="O72" s="126">
        <f t="shared" ref="O72:O84" si="11">K72*E72</f>
        <v>0</v>
      </c>
      <c r="P72" s="126">
        <f t="shared" ref="P72:P84" si="12">K72*F72</f>
        <v>0</v>
      </c>
      <c r="Q72" s="126">
        <f t="shared" ref="Q72:Q84" si="13">K72*G72</f>
        <v>0</v>
      </c>
      <c r="R72" s="126">
        <f t="shared" ref="R72:R84" si="14">K72*H72</f>
        <v>0</v>
      </c>
      <c r="S72" s="135">
        <f t="shared" ref="S72:S84" si="15">SUM(N72:R72)</f>
        <v>254.72</v>
      </c>
    </row>
    <row r="73" s="231" customFormat="1" ht="15.75" spans="1:19">
      <c r="A73" s="152">
        <v>66</v>
      </c>
      <c r="B73" s="238" t="s">
        <v>216</v>
      </c>
      <c r="C73" s="157" t="s">
        <v>50</v>
      </c>
      <c r="D73" s="152">
        <f>'LOTE III_IV- Material Eletrico'!D73*80%</f>
        <v>200</v>
      </c>
      <c r="E73" s="152">
        <f>'LOTE III_IV- Material Eletrico'!E73*80%</f>
        <v>0</v>
      </c>
      <c r="F73" s="152">
        <f>'LOTE III_IV- Material Eletrico'!F73*80%</f>
        <v>0</v>
      </c>
      <c r="G73" s="152">
        <f>'LOTE III_IV- Material Eletrico'!G73*80%</f>
        <v>0</v>
      </c>
      <c r="H73" s="152">
        <f>'LOTE III_IV- Material Eletrico'!H73*80%</f>
        <v>0</v>
      </c>
      <c r="I73" s="159">
        <f t="shared" si="8"/>
        <v>200</v>
      </c>
      <c r="J73" s="123">
        <v>7.22</v>
      </c>
      <c r="K73" s="124">
        <f>TRUNC(J73+J73*$K$5,2)</f>
        <v>8.88</v>
      </c>
      <c r="L73" s="125">
        <f t="shared" si="9"/>
        <v>1776</v>
      </c>
      <c r="M73" s="242"/>
      <c r="N73" s="126">
        <f t="shared" si="10"/>
        <v>1776</v>
      </c>
      <c r="O73" s="126">
        <f t="shared" si="11"/>
        <v>0</v>
      </c>
      <c r="P73" s="126">
        <f t="shared" si="12"/>
        <v>0</v>
      </c>
      <c r="Q73" s="126">
        <f t="shared" si="13"/>
        <v>0</v>
      </c>
      <c r="R73" s="126">
        <f t="shared" si="14"/>
        <v>0</v>
      </c>
      <c r="S73" s="135">
        <f t="shared" si="15"/>
        <v>1776</v>
      </c>
    </row>
    <row r="74" s="231" customFormat="1" ht="15.75" spans="1:19">
      <c r="A74" s="152">
        <v>67</v>
      </c>
      <c r="B74" s="238" t="s">
        <v>217</v>
      </c>
      <c r="C74" s="157" t="s">
        <v>50</v>
      </c>
      <c r="D74" s="152">
        <f>'LOTE III_IV- Material Eletrico'!D74*80%</f>
        <v>64</v>
      </c>
      <c r="E74" s="152">
        <f>'LOTE III_IV- Material Eletrico'!E74*80%</f>
        <v>0</v>
      </c>
      <c r="F74" s="152">
        <f>'LOTE III_IV- Material Eletrico'!F74*80%</f>
        <v>0</v>
      </c>
      <c r="G74" s="152">
        <f>'LOTE III_IV- Material Eletrico'!G74*80%</f>
        <v>0</v>
      </c>
      <c r="H74" s="152">
        <f>'LOTE III_IV- Material Eletrico'!H74*80%</f>
        <v>0</v>
      </c>
      <c r="I74" s="159">
        <f t="shared" si="8"/>
        <v>64</v>
      </c>
      <c r="J74" s="123">
        <v>7.22</v>
      </c>
      <c r="K74" s="124">
        <f>TRUNC(J74+J74*$K$5,2)</f>
        <v>8.88</v>
      </c>
      <c r="L74" s="125">
        <f t="shared" si="9"/>
        <v>568.32</v>
      </c>
      <c r="M74" s="242"/>
      <c r="N74" s="126">
        <f t="shared" si="10"/>
        <v>568.32</v>
      </c>
      <c r="O74" s="126">
        <f t="shared" si="11"/>
        <v>0</v>
      </c>
      <c r="P74" s="126">
        <f t="shared" si="12"/>
        <v>0</v>
      </c>
      <c r="Q74" s="126">
        <f t="shared" si="13"/>
        <v>0</v>
      </c>
      <c r="R74" s="126">
        <f t="shared" si="14"/>
        <v>0</v>
      </c>
      <c r="S74" s="135">
        <f t="shared" si="15"/>
        <v>568.32</v>
      </c>
    </row>
    <row r="75" s="136" customFormat="1" ht="15.75" spans="1:19">
      <c r="A75" s="152">
        <v>68</v>
      </c>
      <c r="B75" s="238" t="s">
        <v>218</v>
      </c>
      <c r="C75" s="157" t="s">
        <v>50</v>
      </c>
      <c r="D75" s="152">
        <f>'LOTE III_IV- Material Eletrico'!D75*80%</f>
        <v>64</v>
      </c>
      <c r="E75" s="152">
        <f>'LOTE III_IV- Material Eletrico'!E75*80%</f>
        <v>64</v>
      </c>
      <c r="F75" s="152">
        <f>'LOTE III_IV- Material Eletrico'!F75*80%</f>
        <v>0</v>
      </c>
      <c r="G75" s="152">
        <f>'LOTE III_IV- Material Eletrico'!G75*80%</f>
        <v>40</v>
      </c>
      <c r="H75" s="152">
        <f>'LOTE III_IV- Material Eletrico'!H75*80%</f>
        <v>0</v>
      </c>
      <c r="I75" s="159">
        <f t="shared" si="8"/>
        <v>168</v>
      </c>
      <c r="J75" s="123">
        <v>8.38</v>
      </c>
      <c r="K75" s="124">
        <f>TRUNC(J75+J75*$K$5,2)</f>
        <v>10.3</v>
      </c>
      <c r="L75" s="125">
        <f t="shared" si="9"/>
        <v>1730.4</v>
      </c>
      <c r="M75" s="242"/>
      <c r="N75" s="126">
        <f t="shared" si="10"/>
        <v>659.2</v>
      </c>
      <c r="O75" s="126">
        <f t="shared" si="11"/>
        <v>659.2</v>
      </c>
      <c r="P75" s="126">
        <f t="shared" si="12"/>
        <v>0</v>
      </c>
      <c r="Q75" s="126">
        <f t="shared" si="13"/>
        <v>412</v>
      </c>
      <c r="R75" s="126">
        <f t="shared" si="14"/>
        <v>0</v>
      </c>
      <c r="S75" s="135">
        <f t="shared" si="15"/>
        <v>1730.4</v>
      </c>
    </row>
    <row r="76" s="136" customFormat="1" ht="15.75" spans="1:19">
      <c r="A76" s="152">
        <v>69</v>
      </c>
      <c r="B76" s="238" t="s">
        <v>219</v>
      </c>
      <c r="C76" s="157" t="s">
        <v>50</v>
      </c>
      <c r="D76" s="152">
        <f>'LOTE III_IV- Material Eletrico'!D76*80%</f>
        <v>64</v>
      </c>
      <c r="E76" s="152">
        <f>'LOTE III_IV- Material Eletrico'!E76*80%</f>
        <v>64</v>
      </c>
      <c r="F76" s="152">
        <f>'LOTE III_IV- Material Eletrico'!F76*80%</f>
        <v>0</v>
      </c>
      <c r="G76" s="152">
        <f>'LOTE III_IV- Material Eletrico'!G76*80%</f>
        <v>40</v>
      </c>
      <c r="H76" s="152">
        <f>'LOTE III_IV- Material Eletrico'!H76*80%</f>
        <v>0</v>
      </c>
      <c r="I76" s="159">
        <f t="shared" si="8"/>
        <v>168</v>
      </c>
      <c r="J76" s="123">
        <v>13.67</v>
      </c>
      <c r="K76" s="124">
        <f>TRUNC(J76+J76*$K$5,2)</f>
        <v>16.81</v>
      </c>
      <c r="L76" s="125">
        <f t="shared" si="9"/>
        <v>2824.08</v>
      </c>
      <c r="M76" s="242"/>
      <c r="N76" s="126">
        <f t="shared" si="10"/>
        <v>1075.84</v>
      </c>
      <c r="O76" s="126">
        <f t="shared" si="11"/>
        <v>1075.84</v>
      </c>
      <c r="P76" s="126">
        <f t="shared" si="12"/>
        <v>0</v>
      </c>
      <c r="Q76" s="126">
        <f t="shared" si="13"/>
        <v>672.4</v>
      </c>
      <c r="R76" s="126">
        <f t="shared" si="14"/>
        <v>0</v>
      </c>
      <c r="S76" s="135">
        <f t="shared" si="15"/>
        <v>2824.08</v>
      </c>
    </row>
    <row r="77" s="136" customFormat="1" ht="15.75" spans="1:19">
      <c r="A77" s="152">
        <v>70</v>
      </c>
      <c r="B77" s="238" t="s">
        <v>220</v>
      </c>
      <c r="C77" s="157" t="s">
        <v>50</v>
      </c>
      <c r="D77" s="152">
        <f>'LOTE III_IV- Material Eletrico'!D77*80%</f>
        <v>32</v>
      </c>
      <c r="E77" s="152">
        <f>'LOTE III_IV- Material Eletrico'!E77*80%</f>
        <v>64</v>
      </c>
      <c r="F77" s="152">
        <f>'LOTE III_IV- Material Eletrico'!F77*80%</f>
        <v>0</v>
      </c>
      <c r="G77" s="152">
        <f>'LOTE III_IV- Material Eletrico'!G77*80%</f>
        <v>40</v>
      </c>
      <c r="H77" s="152">
        <f>'LOTE III_IV- Material Eletrico'!H77*80%</f>
        <v>0</v>
      </c>
      <c r="I77" s="159">
        <f t="shared" si="8"/>
        <v>136</v>
      </c>
      <c r="J77" s="123">
        <v>29.5</v>
      </c>
      <c r="K77" s="124">
        <f>TRUNC(J77+J77*$K$5,2)</f>
        <v>36.29</v>
      </c>
      <c r="L77" s="125">
        <f t="shared" si="9"/>
        <v>4935.44</v>
      </c>
      <c r="M77" s="242"/>
      <c r="N77" s="126">
        <f t="shared" si="10"/>
        <v>1161.28</v>
      </c>
      <c r="O77" s="126">
        <f t="shared" si="11"/>
        <v>2322.56</v>
      </c>
      <c r="P77" s="126">
        <f t="shared" si="12"/>
        <v>0</v>
      </c>
      <c r="Q77" s="126">
        <f t="shared" si="13"/>
        <v>1451.6</v>
      </c>
      <c r="R77" s="126">
        <f t="shared" si="14"/>
        <v>0</v>
      </c>
      <c r="S77" s="135">
        <f t="shared" si="15"/>
        <v>4935.44</v>
      </c>
    </row>
    <row r="78" s="136" customFormat="1" ht="15.75" spans="1:19">
      <c r="A78" s="152">
        <v>71</v>
      </c>
      <c r="B78" s="238" t="s">
        <v>221</v>
      </c>
      <c r="C78" s="157" t="s">
        <v>50</v>
      </c>
      <c r="D78" s="152">
        <f>'LOTE III_IV- Material Eletrico'!D78*80%</f>
        <v>64</v>
      </c>
      <c r="E78" s="152">
        <f>'LOTE III_IV- Material Eletrico'!E78*80%</f>
        <v>0</v>
      </c>
      <c r="F78" s="152">
        <f>'LOTE III_IV- Material Eletrico'!F78*80%</f>
        <v>0</v>
      </c>
      <c r="G78" s="152">
        <f>'LOTE III_IV- Material Eletrico'!G78*80%</f>
        <v>0</v>
      </c>
      <c r="H78" s="152">
        <f>'LOTE III_IV- Material Eletrico'!H78*80%</f>
        <v>0</v>
      </c>
      <c r="I78" s="159">
        <f t="shared" si="8"/>
        <v>64</v>
      </c>
      <c r="J78" s="123">
        <v>4.57</v>
      </c>
      <c r="K78" s="124">
        <f>TRUNC(J78+J78*$K$5,2)</f>
        <v>5.62</v>
      </c>
      <c r="L78" s="125">
        <f t="shared" si="9"/>
        <v>359.68</v>
      </c>
      <c r="M78" s="242"/>
      <c r="N78" s="126">
        <f t="shared" si="10"/>
        <v>359.68</v>
      </c>
      <c r="O78" s="126">
        <f t="shared" si="11"/>
        <v>0</v>
      </c>
      <c r="P78" s="126">
        <f t="shared" si="12"/>
        <v>0</v>
      </c>
      <c r="Q78" s="126">
        <f t="shared" si="13"/>
        <v>0</v>
      </c>
      <c r="R78" s="126">
        <f t="shared" si="14"/>
        <v>0</v>
      </c>
      <c r="S78" s="135">
        <f t="shared" si="15"/>
        <v>359.68</v>
      </c>
    </row>
    <row r="79" s="136" customFormat="1" ht="15.75" spans="1:19">
      <c r="A79" s="152">
        <v>72</v>
      </c>
      <c r="B79" s="238" t="s">
        <v>222</v>
      </c>
      <c r="C79" s="157" t="s">
        <v>73</v>
      </c>
      <c r="D79" s="152">
        <f>'LOTE III_IV- Material Eletrico'!D79*80%</f>
        <v>32</v>
      </c>
      <c r="E79" s="152">
        <f>'LOTE III_IV- Material Eletrico'!E79*80%</f>
        <v>0</v>
      </c>
      <c r="F79" s="152">
        <f>'LOTE III_IV- Material Eletrico'!F79*80%</f>
        <v>0</v>
      </c>
      <c r="G79" s="152">
        <f>'LOTE III_IV- Material Eletrico'!G79*80%</f>
        <v>0</v>
      </c>
      <c r="H79" s="152">
        <f>'LOTE III_IV- Material Eletrico'!H79*80%</f>
        <v>0</v>
      </c>
      <c r="I79" s="159">
        <f t="shared" si="8"/>
        <v>32</v>
      </c>
      <c r="J79" s="123">
        <v>10.09</v>
      </c>
      <c r="K79" s="124">
        <f>TRUNC(J79+J79*$K$5,2)</f>
        <v>12.41</v>
      </c>
      <c r="L79" s="125">
        <f t="shared" si="9"/>
        <v>397.12</v>
      </c>
      <c r="M79" s="242"/>
      <c r="N79" s="126">
        <f t="shared" si="10"/>
        <v>397.12</v>
      </c>
      <c r="O79" s="126">
        <f t="shared" si="11"/>
        <v>0</v>
      </c>
      <c r="P79" s="126">
        <f t="shared" si="12"/>
        <v>0</v>
      </c>
      <c r="Q79" s="126">
        <f t="shared" si="13"/>
        <v>0</v>
      </c>
      <c r="R79" s="126">
        <f t="shared" si="14"/>
        <v>0</v>
      </c>
      <c r="S79" s="135">
        <f t="shared" si="15"/>
        <v>397.12</v>
      </c>
    </row>
    <row r="80" s="136" customFormat="1" ht="15.75" spans="1:19">
      <c r="A80" s="152">
        <v>73</v>
      </c>
      <c r="B80" s="238" t="s">
        <v>223</v>
      </c>
      <c r="C80" s="152" t="s">
        <v>50</v>
      </c>
      <c r="D80" s="152">
        <f>'LOTE III_IV- Material Eletrico'!D80*80%</f>
        <v>24</v>
      </c>
      <c r="E80" s="152">
        <f>'LOTE III_IV- Material Eletrico'!E80*80%</f>
        <v>0</v>
      </c>
      <c r="F80" s="152">
        <f>'LOTE III_IV- Material Eletrico'!F80*80%</f>
        <v>0</v>
      </c>
      <c r="G80" s="152">
        <f>'LOTE III_IV- Material Eletrico'!G80*80%</f>
        <v>0</v>
      </c>
      <c r="H80" s="152">
        <f>'LOTE III_IV- Material Eletrico'!H80*80%</f>
        <v>0</v>
      </c>
      <c r="I80" s="159">
        <f t="shared" si="8"/>
        <v>24</v>
      </c>
      <c r="J80" s="123">
        <v>7.18</v>
      </c>
      <c r="K80" s="124">
        <f>TRUNC(J80+J80*$K$5,2)</f>
        <v>8.83</v>
      </c>
      <c r="L80" s="125">
        <f t="shared" si="9"/>
        <v>211.92</v>
      </c>
      <c r="M80" s="242"/>
      <c r="N80" s="126">
        <f t="shared" si="10"/>
        <v>211.92</v>
      </c>
      <c r="O80" s="126">
        <f t="shared" si="11"/>
        <v>0</v>
      </c>
      <c r="P80" s="126">
        <f t="shared" si="12"/>
        <v>0</v>
      </c>
      <c r="Q80" s="126">
        <f t="shared" si="13"/>
        <v>0</v>
      </c>
      <c r="R80" s="126">
        <f t="shared" si="14"/>
        <v>0</v>
      </c>
      <c r="S80" s="135">
        <f t="shared" si="15"/>
        <v>211.92</v>
      </c>
    </row>
    <row r="81" s="136" customFormat="1" ht="15.75" spans="1:19">
      <c r="A81" s="152">
        <v>74</v>
      </c>
      <c r="B81" s="238" t="s">
        <v>224</v>
      </c>
      <c r="C81" s="152" t="s">
        <v>50</v>
      </c>
      <c r="D81" s="152">
        <f>'LOTE III_IV- Material Eletrico'!D81*80%</f>
        <v>16</v>
      </c>
      <c r="E81" s="152">
        <f>'LOTE III_IV- Material Eletrico'!E81*80%</f>
        <v>0</v>
      </c>
      <c r="F81" s="152">
        <f>'LOTE III_IV- Material Eletrico'!F81*80%</f>
        <v>0</v>
      </c>
      <c r="G81" s="152">
        <f>'LOTE III_IV- Material Eletrico'!G81*80%</f>
        <v>0</v>
      </c>
      <c r="H81" s="152">
        <f>'LOTE III_IV- Material Eletrico'!H81*80%</f>
        <v>0</v>
      </c>
      <c r="I81" s="159">
        <f t="shared" si="8"/>
        <v>16</v>
      </c>
      <c r="J81" s="123">
        <v>4.22</v>
      </c>
      <c r="K81" s="124">
        <f>TRUNC(J81+J81*$K$5,2)</f>
        <v>5.19</v>
      </c>
      <c r="L81" s="125">
        <f t="shared" si="9"/>
        <v>83.04</v>
      </c>
      <c r="M81" s="242"/>
      <c r="N81" s="126">
        <f t="shared" si="10"/>
        <v>83.04</v>
      </c>
      <c r="O81" s="126">
        <f t="shared" si="11"/>
        <v>0</v>
      </c>
      <c r="P81" s="126">
        <f t="shared" si="12"/>
        <v>0</v>
      </c>
      <c r="Q81" s="126">
        <f t="shared" si="13"/>
        <v>0</v>
      </c>
      <c r="R81" s="126">
        <f t="shared" si="14"/>
        <v>0</v>
      </c>
      <c r="S81" s="135">
        <f t="shared" si="15"/>
        <v>83.04</v>
      </c>
    </row>
    <row r="82" s="136" customFormat="1" ht="15.75" spans="1:19">
      <c r="A82" s="152">
        <v>75</v>
      </c>
      <c r="B82" s="238" t="s">
        <v>225</v>
      </c>
      <c r="C82" s="152" t="s">
        <v>61</v>
      </c>
      <c r="D82" s="152">
        <f>'LOTE III_IV- Material Eletrico'!D82*80%</f>
        <v>24</v>
      </c>
      <c r="E82" s="152">
        <f>'LOTE III_IV- Material Eletrico'!E82*80%</f>
        <v>0</v>
      </c>
      <c r="F82" s="152">
        <f>'LOTE III_IV- Material Eletrico'!F82*80%</f>
        <v>0</v>
      </c>
      <c r="G82" s="152">
        <f>'LOTE III_IV- Material Eletrico'!G82*80%</f>
        <v>0</v>
      </c>
      <c r="H82" s="152">
        <f>'LOTE III_IV- Material Eletrico'!H82*80%</f>
        <v>0</v>
      </c>
      <c r="I82" s="159">
        <f t="shared" si="8"/>
        <v>24</v>
      </c>
      <c r="J82" s="123">
        <v>18.15</v>
      </c>
      <c r="K82" s="124">
        <f>TRUNC(J82+J82*$K$5,2)</f>
        <v>22.32</v>
      </c>
      <c r="L82" s="125">
        <f t="shared" si="9"/>
        <v>535.68</v>
      </c>
      <c r="M82" s="242"/>
      <c r="N82" s="126">
        <f t="shared" si="10"/>
        <v>535.68</v>
      </c>
      <c r="O82" s="126">
        <f t="shared" si="11"/>
        <v>0</v>
      </c>
      <c r="P82" s="126">
        <f t="shared" si="12"/>
        <v>0</v>
      </c>
      <c r="Q82" s="126">
        <f t="shared" si="13"/>
        <v>0</v>
      </c>
      <c r="R82" s="126">
        <f t="shared" si="14"/>
        <v>0</v>
      </c>
      <c r="S82" s="135">
        <f t="shared" si="15"/>
        <v>535.68</v>
      </c>
    </row>
    <row r="83" s="136" customFormat="1" ht="15.75" spans="1:19">
      <c r="A83" s="152">
        <v>76</v>
      </c>
      <c r="B83" s="238" t="s">
        <v>226</v>
      </c>
      <c r="C83" s="152" t="s">
        <v>61</v>
      </c>
      <c r="D83" s="152">
        <f>'LOTE III_IV- Material Eletrico'!D83*80%</f>
        <v>64</v>
      </c>
      <c r="E83" s="152">
        <f>'LOTE III_IV- Material Eletrico'!E83*80%</f>
        <v>0</v>
      </c>
      <c r="F83" s="152">
        <f>'LOTE III_IV- Material Eletrico'!F83*80%</f>
        <v>0</v>
      </c>
      <c r="G83" s="152">
        <f>'LOTE III_IV- Material Eletrico'!G83*80%</f>
        <v>0</v>
      </c>
      <c r="H83" s="152">
        <f>'LOTE III_IV- Material Eletrico'!H83*80%</f>
        <v>0</v>
      </c>
      <c r="I83" s="159">
        <f t="shared" si="8"/>
        <v>64</v>
      </c>
      <c r="J83" s="123">
        <v>30</v>
      </c>
      <c r="K83" s="124">
        <f>TRUNC(J83+J83*$K$5,2)</f>
        <v>36.9</v>
      </c>
      <c r="L83" s="125">
        <f t="shared" si="9"/>
        <v>2361.6</v>
      </c>
      <c r="M83" s="242"/>
      <c r="N83" s="126">
        <f t="shared" si="10"/>
        <v>2361.6</v>
      </c>
      <c r="O83" s="126">
        <f t="shared" si="11"/>
        <v>0</v>
      </c>
      <c r="P83" s="126">
        <f t="shared" si="12"/>
        <v>0</v>
      </c>
      <c r="Q83" s="126">
        <f t="shared" si="13"/>
        <v>0</v>
      </c>
      <c r="R83" s="126">
        <f t="shared" si="14"/>
        <v>0</v>
      </c>
      <c r="S83" s="135">
        <f t="shared" si="15"/>
        <v>2361.6</v>
      </c>
    </row>
    <row r="84" s="136" customFormat="1" ht="31.5" spans="1:19">
      <c r="A84" s="152">
        <v>77</v>
      </c>
      <c r="B84" s="238" t="s">
        <v>227</v>
      </c>
      <c r="C84" s="152" t="s">
        <v>61</v>
      </c>
      <c r="D84" s="152">
        <f>'LOTE III_IV- Material Eletrico'!D84*80%</f>
        <v>32</v>
      </c>
      <c r="E84" s="152">
        <f>'LOTE III_IV- Material Eletrico'!E84*80%</f>
        <v>0</v>
      </c>
      <c r="F84" s="152">
        <f>'LOTE III_IV- Material Eletrico'!F84*80%</f>
        <v>0</v>
      </c>
      <c r="G84" s="152">
        <f>'LOTE III_IV- Material Eletrico'!G84*80%</f>
        <v>0</v>
      </c>
      <c r="H84" s="152">
        <f>'LOTE III_IV- Material Eletrico'!H84*80%</f>
        <v>0</v>
      </c>
      <c r="I84" s="159">
        <f t="shared" si="8"/>
        <v>32</v>
      </c>
      <c r="J84" s="123">
        <v>20</v>
      </c>
      <c r="K84" s="124">
        <f>TRUNC(J84+J84*$K$5,2)</f>
        <v>24.6</v>
      </c>
      <c r="L84" s="125">
        <f t="shared" si="9"/>
        <v>787.2</v>
      </c>
      <c r="M84" s="242"/>
      <c r="N84" s="126">
        <f t="shared" si="10"/>
        <v>787.2</v>
      </c>
      <c r="O84" s="126">
        <f t="shared" si="11"/>
        <v>0</v>
      </c>
      <c r="P84" s="126">
        <f t="shared" si="12"/>
        <v>0</v>
      </c>
      <c r="Q84" s="126">
        <f t="shared" si="13"/>
        <v>0</v>
      </c>
      <c r="R84" s="126">
        <f t="shared" si="14"/>
        <v>0</v>
      </c>
      <c r="S84" s="135">
        <f t="shared" si="15"/>
        <v>787.2</v>
      </c>
    </row>
    <row r="85" s="136" customFormat="1" ht="39" customHeight="1" spans="1:19">
      <c r="A85" s="243" t="s">
        <v>145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5"/>
      <c r="L85" s="246">
        <f t="shared" ref="L85:S85" si="16">SUM(L8:L84)</f>
        <v>383712.48</v>
      </c>
      <c r="M85" s="247"/>
      <c r="N85" s="248">
        <f t="shared" si="16"/>
        <v>271206.64</v>
      </c>
      <c r="O85" s="248">
        <f t="shared" si="16"/>
        <v>75214.08</v>
      </c>
      <c r="P85" s="248">
        <f t="shared" si="16"/>
        <v>0</v>
      </c>
      <c r="Q85" s="248">
        <f t="shared" si="16"/>
        <v>37291.76</v>
      </c>
      <c r="R85" s="248">
        <f t="shared" si="16"/>
        <v>0</v>
      </c>
      <c r="S85" s="248">
        <f t="shared" si="16"/>
        <v>383712.48</v>
      </c>
    </row>
    <row r="86" s="136" customFormat="1" customHeight="1" spans="2:15">
      <c r="B86" s="137"/>
      <c r="J86" s="138"/>
      <c r="K86" s="138"/>
      <c r="L86" s="210"/>
      <c r="M86" s="247"/>
      <c r="N86" s="247"/>
      <c r="O86" s="174"/>
    </row>
  </sheetData>
  <mergeCells count="13">
    <mergeCell ref="A3:L3"/>
    <mergeCell ref="A4:L4"/>
    <mergeCell ref="A5:I5"/>
    <mergeCell ref="K5:L5"/>
    <mergeCell ref="D6:I6"/>
    <mergeCell ref="A85:K85"/>
    <mergeCell ref="A6:A7"/>
    <mergeCell ref="B6:B7"/>
    <mergeCell ref="C6:C7"/>
    <mergeCell ref="J6:J7"/>
    <mergeCell ref="K6:K7"/>
    <mergeCell ref="L6:L7"/>
    <mergeCell ref="A1:L2"/>
  </mergeCells>
  <conditionalFormatting sqref="M8:M84">
    <cfRule type="cellIs" dxfId="2" priority="3" operator="lessThan">
      <formula>49</formula>
    </cfRule>
    <cfRule type="cellIs" dxfId="1" priority="2" operator="greaterThan">
      <formula>50</formula>
    </cfRule>
    <cfRule type="cellIs" dxfId="0" priority="1" operator="greaterThan">
      <formula>150</formula>
    </cfRule>
  </conditionalFormatting>
  <printOptions horizontalCentered="1"/>
  <pageMargins left="0.751388888888889" right="0.751388888888889" top="1" bottom="1" header="0.5" footer="0.5"/>
  <pageSetup paperSize="9" scale="42" orientation="portrait" horizontalDpi="6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7"/>
  <sheetViews>
    <sheetView view="pageBreakPreview" zoomScale="37" zoomScaleNormal="100" workbookViewId="0">
      <selection activeCell="W12" sqref="W12"/>
    </sheetView>
  </sheetViews>
  <sheetFormatPr defaultColWidth="9.14285714285714" defaultRowHeight="23.1" customHeight="1"/>
  <cols>
    <col min="1" max="1" width="8.14285714285714" style="136" customWidth="1"/>
    <col min="2" max="2" width="74.5714285714286" style="137" customWidth="1"/>
    <col min="3" max="3" width="9" style="136" customWidth="1"/>
    <col min="4" max="4" width="23.4285714285714" style="136" customWidth="1"/>
    <col min="5" max="5" width="10.7142857142857" style="136" customWidth="1"/>
    <col min="6" max="6" width="14.2857142857143" style="136" customWidth="1"/>
    <col min="7" max="7" width="10.5714285714286" style="136" customWidth="1"/>
    <col min="8" max="8" width="13.1428571428571" style="136" customWidth="1"/>
    <col min="9" max="9" width="11.5714285714286" style="136" customWidth="1"/>
    <col min="10" max="10" width="16.4285714285714" style="138" customWidth="1"/>
    <col min="11" max="11" width="14.1428571428571" style="138" customWidth="1"/>
    <col min="12" max="12" width="21.2857142857143" style="210" customWidth="1"/>
    <col min="13" max="13" width="11.5714285714286" style="136"/>
    <col min="14" max="14" width="26.1428571428571" style="136" customWidth="1"/>
    <col min="15" max="18" width="20.4285714285714" style="136" customWidth="1"/>
    <col min="19" max="19" width="21.1428571428571" style="136" customWidth="1"/>
    <col min="20" max="16384" width="9.14285714285714" style="136"/>
  </cols>
  <sheetData>
    <row r="1" s="136" customFormat="1" ht="47.1" customHeight="1" spans="1:12">
      <c r="A1" s="232" t="s">
        <v>148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9"/>
    </row>
    <row r="2" s="136" customFormat="1" ht="32.1" customHeight="1" spans="1:1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40"/>
    </row>
    <row r="3" s="136" customFormat="1" ht="32.1" customHeight="1" spans="1:12">
      <c r="A3" s="236" t="s">
        <v>229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41"/>
    </row>
    <row r="4" s="136" customFormat="1" ht="81" customHeight="1" spans="1:12">
      <c r="A4" s="187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</row>
    <row r="5" s="230" customFormat="1" ht="35.25" customHeight="1" spans="1:12">
      <c r="A5" s="147" t="s">
        <v>47</v>
      </c>
      <c r="B5" s="148"/>
      <c r="C5" s="148"/>
      <c r="D5" s="148"/>
      <c r="E5" s="148"/>
      <c r="F5" s="148"/>
      <c r="G5" s="148"/>
      <c r="H5" s="148"/>
      <c r="I5" s="167"/>
      <c r="J5" s="88" t="s">
        <v>48</v>
      </c>
      <c r="K5" s="117">
        <v>0.2302</v>
      </c>
      <c r="L5" s="118"/>
    </row>
    <row r="6" s="136" customFormat="1" ht="27.75" customHeight="1" spans="1:12">
      <c r="A6" s="88" t="s">
        <v>49</v>
      </c>
      <c r="B6" s="88" t="s">
        <v>6</v>
      </c>
      <c r="C6" s="88" t="s">
        <v>50</v>
      </c>
      <c r="D6" s="88" t="s">
        <v>51</v>
      </c>
      <c r="E6" s="88"/>
      <c r="F6" s="88"/>
      <c r="G6" s="88"/>
      <c r="H6" s="88"/>
      <c r="I6" s="88"/>
      <c r="J6" s="168" t="s">
        <v>150</v>
      </c>
      <c r="K6" s="169" t="s">
        <v>53</v>
      </c>
      <c r="L6" s="119" t="s">
        <v>7</v>
      </c>
    </row>
    <row r="7" s="136" customFormat="1" ht="38.25" customHeight="1" spans="1:19">
      <c r="A7" s="88"/>
      <c r="B7" s="88"/>
      <c r="C7" s="88"/>
      <c r="D7" s="88" t="s">
        <v>54</v>
      </c>
      <c r="E7" s="88" t="s">
        <v>55</v>
      </c>
      <c r="F7" s="88" t="s">
        <v>56</v>
      </c>
      <c r="G7" s="88" t="s">
        <v>57</v>
      </c>
      <c r="H7" s="88" t="s">
        <v>58</v>
      </c>
      <c r="I7" s="88" t="s">
        <v>59</v>
      </c>
      <c r="J7" s="171"/>
      <c r="K7" s="171"/>
      <c r="L7" s="119"/>
      <c r="N7" s="121" t="s">
        <v>54</v>
      </c>
      <c r="O7" s="122" t="s">
        <v>55</v>
      </c>
      <c r="P7" s="122" t="s">
        <v>56</v>
      </c>
      <c r="Q7" s="122" t="s">
        <v>57</v>
      </c>
      <c r="R7" s="122" t="s">
        <v>58</v>
      </c>
      <c r="S7" s="134" t="s">
        <v>7</v>
      </c>
    </row>
    <row r="8" s="136" customFormat="1" ht="47.25" spans="1:19">
      <c r="A8" s="152">
        <v>1</v>
      </c>
      <c r="B8" s="238" t="s">
        <v>151</v>
      </c>
      <c r="C8" s="152" t="s">
        <v>50</v>
      </c>
      <c r="D8" s="152">
        <f>'LOTE III_IV- Material Eletrico'!D8*20%</f>
        <v>30</v>
      </c>
      <c r="E8" s="152">
        <f>'LOTE III_IV- Material Eletrico'!E8*20%</f>
        <v>10</v>
      </c>
      <c r="F8" s="152">
        <f>'LOTE III_IV- Material Eletrico'!F8*20%</f>
        <v>0</v>
      </c>
      <c r="G8" s="152">
        <f>'LOTE III_IV- Material Eletrico'!G8*20%</f>
        <v>6</v>
      </c>
      <c r="H8" s="152">
        <f>'LOTE III_IV- Material Eletrico'!H8*20%</f>
        <v>0</v>
      </c>
      <c r="I8" s="159">
        <f t="shared" ref="I8:I71" si="0">D8+CY8+E8+F8+G8+H8</f>
        <v>46</v>
      </c>
      <c r="J8" s="123">
        <v>5.68</v>
      </c>
      <c r="K8" s="124">
        <f>TRUNC(J8+J8*$K$5,2)</f>
        <v>6.98</v>
      </c>
      <c r="L8" s="125">
        <f t="shared" ref="L8:L71" si="1">I8*K8</f>
        <v>321.08</v>
      </c>
      <c r="M8" s="242"/>
      <c r="N8" s="126">
        <f t="shared" ref="N8:N71" si="2">K8*D8</f>
        <v>209.4</v>
      </c>
      <c r="O8" s="126">
        <f t="shared" ref="O8:O71" si="3">K8*E8</f>
        <v>69.8</v>
      </c>
      <c r="P8" s="126">
        <f t="shared" ref="P8:P71" si="4">K8*F8</f>
        <v>0</v>
      </c>
      <c r="Q8" s="126">
        <f t="shared" ref="Q8:Q71" si="5">K8*G8</f>
        <v>41.88</v>
      </c>
      <c r="R8" s="126">
        <f t="shared" ref="R8:R71" si="6">K8*H8</f>
        <v>0</v>
      </c>
      <c r="S8" s="135">
        <f t="shared" ref="S8:S71" si="7">SUM(N8:R8)</f>
        <v>321.08</v>
      </c>
    </row>
    <row r="9" s="136" customFormat="1" ht="31.5" spans="1:19">
      <c r="A9" s="152">
        <v>2</v>
      </c>
      <c r="B9" s="238" t="s">
        <v>152</v>
      </c>
      <c r="C9" s="152" t="s">
        <v>50</v>
      </c>
      <c r="D9" s="152">
        <f>'LOTE III_IV- Material Eletrico'!D9*20%</f>
        <v>16</v>
      </c>
      <c r="E9" s="152">
        <f>'LOTE III_IV- Material Eletrico'!E9*20%</f>
        <v>0</v>
      </c>
      <c r="F9" s="152">
        <f>'LOTE III_IV- Material Eletrico'!F9*20%</f>
        <v>0</v>
      </c>
      <c r="G9" s="152">
        <f>'LOTE III_IV- Material Eletrico'!G9*20%</f>
        <v>0</v>
      </c>
      <c r="H9" s="152">
        <f>'LOTE III_IV- Material Eletrico'!H9*20%</f>
        <v>0</v>
      </c>
      <c r="I9" s="159">
        <f t="shared" si="0"/>
        <v>16</v>
      </c>
      <c r="J9" s="123">
        <v>3.71</v>
      </c>
      <c r="K9" s="124">
        <f>TRUNC(J9+J9*$K$5,2)</f>
        <v>4.56</v>
      </c>
      <c r="L9" s="125">
        <f t="shared" si="1"/>
        <v>72.96</v>
      </c>
      <c r="M9" s="242"/>
      <c r="N9" s="126">
        <f t="shared" si="2"/>
        <v>72.96</v>
      </c>
      <c r="O9" s="126">
        <f t="shared" si="3"/>
        <v>0</v>
      </c>
      <c r="P9" s="126">
        <f t="shared" si="4"/>
        <v>0</v>
      </c>
      <c r="Q9" s="126">
        <f t="shared" si="5"/>
        <v>0</v>
      </c>
      <c r="R9" s="126">
        <f t="shared" si="6"/>
        <v>0</v>
      </c>
      <c r="S9" s="135">
        <f t="shared" si="7"/>
        <v>72.96</v>
      </c>
    </row>
    <row r="10" s="136" customFormat="1" ht="31.5" spans="1:19">
      <c r="A10" s="152">
        <v>3</v>
      </c>
      <c r="B10" s="238" t="s">
        <v>153</v>
      </c>
      <c r="C10" s="157" t="s">
        <v>50</v>
      </c>
      <c r="D10" s="152">
        <f>'LOTE III_IV- Material Eletrico'!D10*20%</f>
        <v>16</v>
      </c>
      <c r="E10" s="152">
        <f>'LOTE III_IV- Material Eletrico'!E10*20%</f>
        <v>10</v>
      </c>
      <c r="F10" s="152">
        <f>'LOTE III_IV- Material Eletrico'!F10*20%</f>
        <v>0</v>
      </c>
      <c r="G10" s="152">
        <f>'LOTE III_IV- Material Eletrico'!G10*20%</f>
        <v>4</v>
      </c>
      <c r="H10" s="152">
        <f>'LOTE III_IV- Material Eletrico'!H10*20%</f>
        <v>0</v>
      </c>
      <c r="I10" s="159">
        <f t="shared" si="0"/>
        <v>30</v>
      </c>
      <c r="J10" s="123">
        <v>2.51</v>
      </c>
      <c r="K10" s="124">
        <f>TRUNC(J10+J10*$K$5,2)</f>
        <v>3.08</v>
      </c>
      <c r="L10" s="125">
        <f t="shared" si="1"/>
        <v>92.4</v>
      </c>
      <c r="M10" s="242"/>
      <c r="N10" s="126">
        <f t="shared" si="2"/>
        <v>49.28</v>
      </c>
      <c r="O10" s="126">
        <f t="shared" si="3"/>
        <v>30.8</v>
      </c>
      <c r="P10" s="126">
        <f t="shared" si="4"/>
        <v>0</v>
      </c>
      <c r="Q10" s="126">
        <f t="shared" si="5"/>
        <v>12.32</v>
      </c>
      <c r="R10" s="126">
        <f t="shared" si="6"/>
        <v>0</v>
      </c>
      <c r="S10" s="135">
        <f t="shared" si="7"/>
        <v>92.4</v>
      </c>
    </row>
    <row r="11" s="136" customFormat="1" ht="15.75" spans="1:19">
      <c r="A11" s="152">
        <v>4</v>
      </c>
      <c r="B11" s="238" t="s">
        <v>154</v>
      </c>
      <c r="C11" s="157" t="s">
        <v>50</v>
      </c>
      <c r="D11" s="152">
        <f>'LOTE III_IV- Material Eletrico'!D11*20%</f>
        <v>40</v>
      </c>
      <c r="E11" s="152">
        <f>'LOTE III_IV- Material Eletrico'!E11*20%</f>
        <v>0</v>
      </c>
      <c r="F11" s="152">
        <f>'LOTE III_IV- Material Eletrico'!F11*20%</f>
        <v>0</v>
      </c>
      <c r="G11" s="152">
        <f>'LOTE III_IV- Material Eletrico'!G11*20%</f>
        <v>0</v>
      </c>
      <c r="H11" s="152">
        <f>'LOTE III_IV- Material Eletrico'!H11*20%</f>
        <v>0</v>
      </c>
      <c r="I11" s="159">
        <f t="shared" si="0"/>
        <v>40</v>
      </c>
      <c r="J11" s="123">
        <v>1.4</v>
      </c>
      <c r="K11" s="124">
        <f>TRUNC(J11+J11*$K$5,2)</f>
        <v>1.72</v>
      </c>
      <c r="L11" s="125">
        <f t="shared" si="1"/>
        <v>68.8</v>
      </c>
      <c r="M11" s="242"/>
      <c r="N11" s="126">
        <f t="shared" si="2"/>
        <v>68.8</v>
      </c>
      <c r="O11" s="126">
        <f t="shared" si="3"/>
        <v>0</v>
      </c>
      <c r="P11" s="126">
        <f t="shared" si="4"/>
        <v>0</v>
      </c>
      <c r="Q11" s="126">
        <f t="shared" si="5"/>
        <v>0</v>
      </c>
      <c r="R11" s="126">
        <f t="shared" si="6"/>
        <v>0</v>
      </c>
      <c r="S11" s="135">
        <f t="shared" si="7"/>
        <v>68.8</v>
      </c>
    </row>
    <row r="12" s="136" customFormat="1" ht="31.5" spans="1:19">
      <c r="A12" s="152">
        <v>5</v>
      </c>
      <c r="B12" s="238" t="s">
        <v>155</v>
      </c>
      <c r="C12" s="157" t="s">
        <v>50</v>
      </c>
      <c r="D12" s="152">
        <f>'LOTE III_IV- Material Eletrico'!D12*20%</f>
        <v>16</v>
      </c>
      <c r="E12" s="152">
        <f>'LOTE III_IV- Material Eletrico'!E12*20%</f>
        <v>10</v>
      </c>
      <c r="F12" s="152">
        <f>'LOTE III_IV- Material Eletrico'!F12*20%</f>
        <v>0</v>
      </c>
      <c r="G12" s="152">
        <f>'LOTE III_IV- Material Eletrico'!G12*20%</f>
        <v>4</v>
      </c>
      <c r="H12" s="152">
        <f>'LOTE III_IV- Material Eletrico'!H12*20%</f>
        <v>0</v>
      </c>
      <c r="I12" s="159">
        <f t="shared" si="0"/>
        <v>30</v>
      </c>
      <c r="J12" s="123">
        <v>0.74</v>
      </c>
      <c r="K12" s="124">
        <f>TRUNC(J12+J12*$K$5,2)</f>
        <v>0.91</v>
      </c>
      <c r="L12" s="125">
        <f t="shared" si="1"/>
        <v>27.3</v>
      </c>
      <c r="M12" s="242"/>
      <c r="N12" s="126">
        <f t="shared" si="2"/>
        <v>14.56</v>
      </c>
      <c r="O12" s="126">
        <f t="shared" si="3"/>
        <v>9.1</v>
      </c>
      <c r="P12" s="126">
        <f t="shared" si="4"/>
        <v>0</v>
      </c>
      <c r="Q12" s="126">
        <f t="shared" si="5"/>
        <v>3.64</v>
      </c>
      <c r="R12" s="126">
        <f t="shared" si="6"/>
        <v>0</v>
      </c>
      <c r="S12" s="135">
        <f t="shared" si="7"/>
        <v>27.3</v>
      </c>
    </row>
    <row r="13" s="136" customFormat="1" ht="15.75" spans="1:19">
      <c r="A13" s="152">
        <v>6</v>
      </c>
      <c r="B13" s="238" t="s">
        <v>156</v>
      </c>
      <c r="C13" s="152" t="s">
        <v>50</v>
      </c>
      <c r="D13" s="152">
        <f>'LOTE III_IV- Material Eletrico'!D13*20%</f>
        <v>20</v>
      </c>
      <c r="E13" s="152">
        <f>'LOTE III_IV- Material Eletrico'!E13*20%</f>
        <v>10</v>
      </c>
      <c r="F13" s="152">
        <f>'LOTE III_IV- Material Eletrico'!F13*20%</f>
        <v>0</v>
      </c>
      <c r="G13" s="152">
        <f>'LOTE III_IV- Material Eletrico'!G13*20%</f>
        <v>6</v>
      </c>
      <c r="H13" s="152">
        <f>'LOTE III_IV- Material Eletrico'!H13*20%</f>
        <v>0</v>
      </c>
      <c r="I13" s="159">
        <f t="shared" si="0"/>
        <v>36</v>
      </c>
      <c r="J13" s="123">
        <v>11.99</v>
      </c>
      <c r="K13" s="124">
        <f>TRUNC(J13+J13*$K$5,2)</f>
        <v>14.75</v>
      </c>
      <c r="L13" s="125">
        <f t="shared" si="1"/>
        <v>531</v>
      </c>
      <c r="M13" s="242"/>
      <c r="N13" s="126">
        <f t="shared" si="2"/>
        <v>295</v>
      </c>
      <c r="O13" s="126">
        <f t="shared" si="3"/>
        <v>147.5</v>
      </c>
      <c r="P13" s="126">
        <f t="shared" si="4"/>
        <v>0</v>
      </c>
      <c r="Q13" s="126">
        <f t="shared" si="5"/>
        <v>88.5</v>
      </c>
      <c r="R13" s="126">
        <f t="shared" si="6"/>
        <v>0</v>
      </c>
      <c r="S13" s="135">
        <f t="shared" si="7"/>
        <v>531</v>
      </c>
    </row>
    <row r="14" s="136" customFormat="1" ht="15.75" spans="1:19">
      <c r="A14" s="152">
        <v>7</v>
      </c>
      <c r="B14" s="238" t="s">
        <v>157</v>
      </c>
      <c r="C14" s="152" t="s">
        <v>50</v>
      </c>
      <c r="D14" s="152">
        <f>'LOTE III_IV- Material Eletrico'!D14*20%</f>
        <v>20</v>
      </c>
      <c r="E14" s="152">
        <f>'LOTE III_IV- Material Eletrico'!E14*20%</f>
        <v>10</v>
      </c>
      <c r="F14" s="152">
        <f>'LOTE III_IV- Material Eletrico'!F14*20%</f>
        <v>0</v>
      </c>
      <c r="G14" s="152">
        <f>'LOTE III_IV- Material Eletrico'!G14*20%</f>
        <v>6</v>
      </c>
      <c r="H14" s="152">
        <f>'LOTE III_IV- Material Eletrico'!H14*20%</f>
        <v>0</v>
      </c>
      <c r="I14" s="159">
        <f t="shared" si="0"/>
        <v>36</v>
      </c>
      <c r="J14" s="123">
        <v>11.99</v>
      </c>
      <c r="K14" s="124">
        <f>TRUNC(J14+J14*$K$5,2)</f>
        <v>14.75</v>
      </c>
      <c r="L14" s="125">
        <f t="shared" si="1"/>
        <v>531</v>
      </c>
      <c r="M14" s="242"/>
      <c r="N14" s="126">
        <f t="shared" si="2"/>
        <v>295</v>
      </c>
      <c r="O14" s="126">
        <f t="shared" si="3"/>
        <v>147.5</v>
      </c>
      <c r="P14" s="126">
        <f t="shared" si="4"/>
        <v>0</v>
      </c>
      <c r="Q14" s="126">
        <f t="shared" si="5"/>
        <v>88.5</v>
      </c>
      <c r="R14" s="126">
        <f t="shared" si="6"/>
        <v>0</v>
      </c>
      <c r="S14" s="135">
        <f t="shared" si="7"/>
        <v>531</v>
      </c>
    </row>
    <row r="15" s="174" customFormat="1" ht="15.75" spans="1:19">
      <c r="A15" s="152">
        <v>8</v>
      </c>
      <c r="B15" s="238" t="s">
        <v>158</v>
      </c>
      <c r="C15" s="152" t="s">
        <v>73</v>
      </c>
      <c r="D15" s="152">
        <f>'LOTE III_IV- Material Eletrico'!D15*20%</f>
        <v>20</v>
      </c>
      <c r="E15" s="152">
        <f>'LOTE III_IV- Material Eletrico'!E15*20%</f>
        <v>4</v>
      </c>
      <c r="F15" s="152">
        <f>'LOTE III_IV- Material Eletrico'!F15*20%</f>
        <v>0</v>
      </c>
      <c r="G15" s="152">
        <f>'LOTE III_IV- Material Eletrico'!G15*20%</f>
        <v>2</v>
      </c>
      <c r="H15" s="152">
        <f>'LOTE III_IV- Material Eletrico'!H15*20%</f>
        <v>0</v>
      </c>
      <c r="I15" s="159">
        <f t="shared" si="0"/>
        <v>26</v>
      </c>
      <c r="J15" s="123">
        <v>199</v>
      </c>
      <c r="K15" s="124">
        <f>TRUNC(J15+J15*$K$5,2)</f>
        <v>244.8</v>
      </c>
      <c r="L15" s="125">
        <f t="shared" si="1"/>
        <v>6364.8</v>
      </c>
      <c r="M15" s="242"/>
      <c r="N15" s="126">
        <f t="shared" si="2"/>
        <v>4896</v>
      </c>
      <c r="O15" s="126">
        <f t="shared" si="3"/>
        <v>979.2</v>
      </c>
      <c r="P15" s="126">
        <f t="shared" si="4"/>
        <v>0</v>
      </c>
      <c r="Q15" s="126">
        <f t="shared" si="5"/>
        <v>489.6</v>
      </c>
      <c r="R15" s="126">
        <f t="shared" si="6"/>
        <v>0</v>
      </c>
      <c r="S15" s="135">
        <f t="shared" si="7"/>
        <v>6364.8</v>
      </c>
    </row>
    <row r="16" s="136" customFormat="1" ht="15.75" spans="1:19">
      <c r="A16" s="152">
        <v>9</v>
      </c>
      <c r="B16" s="238" t="s">
        <v>159</v>
      </c>
      <c r="C16" s="157" t="s">
        <v>73</v>
      </c>
      <c r="D16" s="152">
        <f>'LOTE III_IV- Material Eletrico'!D16*20%</f>
        <v>20</v>
      </c>
      <c r="E16" s="152">
        <f>'LOTE III_IV- Material Eletrico'!E16*20%</f>
        <v>4</v>
      </c>
      <c r="F16" s="152">
        <f>'LOTE III_IV- Material Eletrico'!F16*20%</f>
        <v>0</v>
      </c>
      <c r="G16" s="152">
        <f>'LOTE III_IV- Material Eletrico'!G16*20%</f>
        <v>2</v>
      </c>
      <c r="H16" s="152">
        <f>'LOTE III_IV- Material Eletrico'!H16*20%</f>
        <v>0</v>
      </c>
      <c r="I16" s="159">
        <f t="shared" si="0"/>
        <v>26</v>
      </c>
      <c r="J16" s="123">
        <v>232.66</v>
      </c>
      <c r="K16" s="124">
        <f>TRUNC(J16+J16*$K$5,2)</f>
        <v>286.21</v>
      </c>
      <c r="L16" s="125">
        <f t="shared" si="1"/>
        <v>7441.46</v>
      </c>
      <c r="M16" s="242"/>
      <c r="N16" s="126">
        <f t="shared" si="2"/>
        <v>5724.2</v>
      </c>
      <c r="O16" s="126">
        <f t="shared" si="3"/>
        <v>1144.84</v>
      </c>
      <c r="P16" s="126">
        <f t="shared" si="4"/>
        <v>0</v>
      </c>
      <c r="Q16" s="126">
        <f t="shared" si="5"/>
        <v>572.42</v>
      </c>
      <c r="R16" s="126">
        <f t="shared" si="6"/>
        <v>0</v>
      </c>
      <c r="S16" s="135">
        <f t="shared" si="7"/>
        <v>7441.46</v>
      </c>
    </row>
    <row r="17" s="136" customFormat="1" ht="15.75" spans="1:19">
      <c r="A17" s="152">
        <v>10</v>
      </c>
      <c r="B17" s="238" t="s">
        <v>160</v>
      </c>
      <c r="C17" s="157" t="s">
        <v>73</v>
      </c>
      <c r="D17" s="152">
        <f>'LOTE III_IV- Material Eletrico'!D17*20%</f>
        <v>20</v>
      </c>
      <c r="E17" s="152">
        <f>'LOTE III_IV- Material Eletrico'!E17*20%</f>
        <v>4</v>
      </c>
      <c r="F17" s="152">
        <f>'LOTE III_IV- Material Eletrico'!F17*20%</f>
        <v>0</v>
      </c>
      <c r="G17" s="152">
        <f>'LOTE III_IV- Material Eletrico'!G17*20%</f>
        <v>2</v>
      </c>
      <c r="H17" s="152">
        <f>'LOTE III_IV- Material Eletrico'!H17*20%</f>
        <v>0</v>
      </c>
      <c r="I17" s="159">
        <f t="shared" si="0"/>
        <v>26</v>
      </c>
      <c r="J17" s="123">
        <v>249.75</v>
      </c>
      <c r="K17" s="124">
        <f>TRUNC(J17+J17*$K$5,2)</f>
        <v>307.24</v>
      </c>
      <c r="L17" s="125">
        <f t="shared" si="1"/>
        <v>7988.24</v>
      </c>
      <c r="M17" s="242"/>
      <c r="N17" s="126">
        <f t="shared" si="2"/>
        <v>6144.8</v>
      </c>
      <c r="O17" s="126">
        <f t="shared" si="3"/>
        <v>1228.96</v>
      </c>
      <c r="P17" s="126">
        <f t="shared" si="4"/>
        <v>0</v>
      </c>
      <c r="Q17" s="126">
        <f t="shared" si="5"/>
        <v>614.48</v>
      </c>
      <c r="R17" s="126">
        <f t="shared" si="6"/>
        <v>0</v>
      </c>
      <c r="S17" s="135">
        <f t="shared" si="7"/>
        <v>7988.24</v>
      </c>
    </row>
    <row r="18" s="231" customFormat="1" ht="78.75" spans="1:19">
      <c r="A18" s="152">
        <v>11</v>
      </c>
      <c r="B18" s="238" t="s">
        <v>161</v>
      </c>
      <c r="C18" s="152" t="s">
        <v>73</v>
      </c>
      <c r="D18" s="152">
        <f>'LOTE III_IV- Material Eletrico'!D18*20%</f>
        <v>30</v>
      </c>
      <c r="E18" s="152">
        <f>'LOTE III_IV- Material Eletrico'!E18*20%</f>
        <v>0</v>
      </c>
      <c r="F18" s="152">
        <f>'LOTE III_IV- Material Eletrico'!F18*20%</f>
        <v>0</v>
      </c>
      <c r="G18" s="152">
        <f>'LOTE III_IV- Material Eletrico'!G18*20%</f>
        <v>0</v>
      </c>
      <c r="H18" s="152">
        <f>'LOTE III_IV- Material Eletrico'!H18*20%</f>
        <v>0</v>
      </c>
      <c r="I18" s="159">
        <f t="shared" si="0"/>
        <v>30</v>
      </c>
      <c r="J18" s="123">
        <v>4.74</v>
      </c>
      <c r="K18" s="124">
        <f>TRUNC(J18+J18*$K$5,2)</f>
        <v>5.83</v>
      </c>
      <c r="L18" s="125">
        <f t="shared" si="1"/>
        <v>174.9</v>
      </c>
      <c r="M18" s="242"/>
      <c r="N18" s="126">
        <f t="shared" si="2"/>
        <v>174.9</v>
      </c>
      <c r="O18" s="126">
        <f t="shared" si="3"/>
        <v>0</v>
      </c>
      <c r="P18" s="126">
        <f t="shared" si="4"/>
        <v>0</v>
      </c>
      <c r="Q18" s="126">
        <f t="shared" si="5"/>
        <v>0</v>
      </c>
      <c r="R18" s="126">
        <f t="shared" si="6"/>
        <v>0</v>
      </c>
      <c r="S18" s="135">
        <f t="shared" si="7"/>
        <v>174.9</v>
      </c>
    </row>
    <row r="19" s="136" customFormat="1" ht="78.75" spans="1:19">
      <c r="A19" s="152">
        <v>12</v>
      </c>
      <c r="B19" s="238" t="s">
        <v>162</v>
      </c>
      <c r="C19" s="157" t="s">
        <v>73</v>
      </c>
      <c r="D19" s="152">
        <f>'LOTE III_IV- Material Eletrico'!D19*20%</f>
        <v>20</v>
      </c>
      <c r="E19" s="152">
        <f>'LOTE III_IV- Material Eletrico'!E19*20%</f>
        <v>0</v>
      </c>
      <c r="F19" s="152">
        <f>'LOTE III_IV- Material Eletrico'!F19*20%</f>
        <v>0</v>
      </c>
      <c r="G19" s="152">
        <f>'LOTE III_IV- Material Eletrico'!G19*20%</f>
        <v>0</v>
      </c>
      <c r="H19" s="152">
        <f>'LOTE III_IV- Material Eletrico'!H19*20%</f>
        <v>0</v>
      </c>
      <c r="I19" s="159">
        <f t="shared" si="0"/>
        <v>20</v>
      </c>
      <c r="J19" s="123">
        <v>7.63</v>
      </c>
      <c r="K19" s="124">
        <f>TRUNC(J19+J19*$K$5,2)</f>
        <v>9.38</v>
      </c>
      <c r="L19" s="125">
        <f t="shared" si="1"/>
        <v>187.6</v>
      </c>
      <c r="M19" s="242"/>
      <c r="N19" s="126">
        <f t="shared" si="2"/>
        <v>187.6</v>
      </c>
      <c r="O19" s="126">
        <f t="shared" si="3"/>
        <v>0</v>
      </c>
      <c r="P19" s="126">
        <f t="shared" si="4"/>
        <v>0</v>
      </c>
      <c r="Q19" s="126">
        <f t="shared" si="5"/>
        <v>0</v>
      </c>
      <c r="R19" s="126">
        <f t="shared" si="6"/>
        <v>0</v>
      </c>
      <c r="S19" s="135">
        <f t="shared" si="7"/>
        <v>187.6</v>
      </c>
    </row>
    <row r="20" s="136" customFormat="1" ht="78.75" spans="1:19">
      <c r="A20" s="152">
        <v>13</v>
      </c>
      <c r="B20" s="238" t="s">
        <v>163</v>
      </c>
      <c r="C20" s="157" t="s">
        <v>73</v>
      </c>
      <c r="D20" s="152">
        <f>'LOTE III_IV- Material Eletrico'!D20*20%</f>
        <v>20</v>
      </c>
      <c r="E20" s="152">
        <f>'LOTE III_IV- Material Eletrico'!E20*20%</f>
        <v>0</v>
      </c>
      <c r="F20" s="152">
        <f>'LOTE III_IV- Material Eletrico'!F20*20%</f>
        <v>0</v>
      </c>
      <c r="G20" s="152">
        <f>'LOTE III_IV- Material Eletrico'!G20*20%</f>
        <v>0</v>
      </c>
      <c r="H20" s="152">
        <f>'LOTE III_IV- Material Eletrico'!H20*20%</f>
        <v>0</v>
      </c>
      <c r="I20" s="159">
        <f t="shared" si="0"/>
        <v>20</v>
      </c>
      <c r="J20" s="123">
        <v>14.43</v>
      </c>
      <c r="K20" s="124">
        <f>TRUNC(J20+J20*$K$5,2)</f>
        <v>17.75</v>
      </c>
      <c r="L20" s="125">
        <f t="shared" si="1"/>
        <v>355</v>
      </c>
      <c r="M20" s="242"/>
      <c r="N20" s="126">
        <f t="shared" si="2"/>
        <v>355</v>
      </c>
      <c r="O20" s="126">
        <f t="shared" si="3"/>
        <v>0</v>
      </c>
      <c r="P20" s="126">
        <f t="shared" si="4"/>
        <v>0</v>
      </c>
      <c r="Q20" s="126">
        <f t="shared" si="5"/>
        <v>0</v>
      </c>
      <c r="R20" s="126">
        <f t="shared" si="6"/>
        <v>0</v>
      </c>
      <c r="S20" s="135">
        <f t="shared" si="7"/>
        <v>355</v>
      </c>
    </row>
    <row r="21" s="136" customFormat="1" ht="15.75" spans="1:19">
      <c r="A21" s="152">
        <v>14</v>
      </c>
      <c r="B21" s="238" t="s">
        <v>164</v>
      </c>
      <c r="C21" s="152" t="s">
        <v>50</v>
      </c>
      <c r="D21" s="152">
        <f>'LOTE III_IV- Material Eletrico'!D21*20%</f>
        <v>30</v>
      </c>
      <c r="E21" s="152">
        <f>'LOTE III_IV- Material Eletrico'!E21*20%</f>
        <v>20</v>
      </c>
      <c r="F21" s="152">
        <f>'LOTE III_IV- Material Eletrico'!F21*20%</f>
        <v>0</v>
      </c>
      <c r="G21" s="152">
        <f>'LOTE III_IV- Material Eletrico'!G21*20%</f>
        <v>20</v>
      </c>
      <c r="H21" s="152">
        <f>'LOTE III_IV- Material Eletrico'!H21*20%</f>
        <v>0</v>
      </c>
      <c r="I21" s="159">
        <f t="shared" si="0"/>
        <v>70</v>
      </c>
      <c r="J21" s="123">
        <v>4.25</v>
      </c>
      <c r="K21" s="124">
        <f>TRUNC(J21+J21*$K$5,2)</f>
        <v>5.22</v>
      </c>
      <c r="L21" s="125">
        <f t="shared" si="1"/>
        <v>365.4</v>
      </c>
      <c r="M21" s="242"/>
      <c r="N21" s="126">
        <f t="shared" si="2"/>
        <v>156.6</v>
      </c>
      <c r="O21" s="126">
        <f t="shared" si="3"/>
        <v>104.4</v>
      </c>
      <c r="P21" s="126">
        <f t="shared" si="4"/>
        <v>0</v>
      </c>
      <c r="Q21" s="126">
        <f t="shared" si="5"/>
        <v>104.4</v>
      </c>
      <c r="R21" s="126">
        <f t="shared" si="6"/>
        <v>0</v>
      </c>
      <c r="S21" s="135">
        <f t="shared" si="7"/>
        <v>365.4</v>
      </c>
    </row>
    <row r="22" s="136" customFormat="1" ht="15.75" spans="1:19">
      <c r="A22" s="152">
        <v>15</v>
      </c>
      <c r="B22" s="238" t="s">
        <v>165</v>
      </c>
      <c r="C22" s="152" t="s">
        <v>50</v>
      </c>
      <c r="D22" s="152">
        <f>'LOTE III_IV- Material Eletrico'!D22*20%</f>
        <v>40</v>
      </c>
      <c r="E22" s="152">
        <f>'LOTE III_IV- Material Eletrico'!E22*20%</f>
        <v>0</v>
      </c>
      <c r="F22" s="152">
        <f>'LOTE III_IV- Material Eletrico'!F22*20%</f>
        <v>0</v>
      </c>
      <c r="G22" s="152">
        <f>'LOTE III_IV- Material Eletrico'!G22*20%</f>
        <v>10</v>
      </c>
      <c r="H22" s="152">
        <f>'LOTE III_IV- Material Eletrico'!H22*20%</f>
        <v>0</v>
      </c>
      <c r="I22" s="159">
        <f t="shared" si="0"/>
        <v>50</v>
      </c>
      <c r="J22" s="123">
        <v>4.38</v>
      </c>
      <c r="K22" s="124">
        <f>TRUNC(J22+J22*$K$5,2)</f>
        <v>5.38</v>
      </c>
      <c r="L22" s="125">
        <f t="shared" si="1"/>
        <v>269</v>
      </c>
      <c r="M22" s="242"/>
      <c r="N22" s="126">
        <f t="shared" si="2"/>
        <v>215.2</v>
      </c>
      <c r="O22" s="126">
        <f t="shared" si="3"/>
        <v>0</v>
      </c>
      <c r="P22" s="126">
        <f t="shared" si="4"/>
        <v>0</v>
      </c>
      <c r="Q22" s="126">
        <f t="shared" si="5"/>
        <v>53.8</v>
      </c>
      <c r="R22" s="126">
        <f t="shared" si="6"/>
        <v>0</v>
      </c>
      <c r="S22" s="135">
        <f t="shared" si="7"/>
        <v>269</v>
      </c>
    </row>
    <row r="23" s="231" customFormat="1" ht="47.25" spans="1:19">
      <c r="A23" s="152">
        <v>16</v>
      </c>
      <c r="B23" s="238" t="s">
        <v>166</v>
      </c>
      <c r="C23" s="152" t="s">
        <v>50</v>
      </c>
      <c r="D23" s="152">
        <f>'LOTE III_IV- Material Eletrico'!D23*20%</f>
        <v>16</v>
      </c>
      <c r="E23" s="152">
        <f>'LOTE III_IV- Material Eletrico'!E23*20%</f>
        <v>8</v>
      </c>
      <c r="F23" s="152">
        <f>'LOTE III_IV- Material Eletrico'!F23*20%</f>
        <v>0</v>
      </c>
      <c r="G23" s="152">
        <f>'LOTE III_IV- Material Eletrico'!G23*20%</f>
        <v>4</v>
      </c>
      <c r="H23" s="152">
        <f>'LOTE III_IV- Material Eletrico'!H23*20%</f>
        <v>0</v>
      </c>
      <c r="I23" s="159">
        <f t="shared" si="0"/>
        <v>28</v>
      </c>
      <c r="J23" s="123">
        <v>76.82</v>
      </c>
      <c r="K23" s="124">
        <f>TRUNC(J23+J23*$K$5,2)</f>
        <v>94.5</v>
      </c>
      <c r="L23" s="125">
        <f t="shared" si="1"/>
        <v>2646</v>
      </c>
      <c r="M23" s="242"/>
      <c r="N23" s="126">
        <f t="shared" si="2"/>
        <v>1512</v>
      </c>
      <c r="O23" s="126">
        <f t="shared" si="3"/>
        <v>756</v>
      </c>
      <c r="P23" s="126">
        <f t="shared" si="4"/>
        <v>0</v>
      </c>
      <c r="Q23" s="126">
        <f t="shared" si="5"/>
        <v>378</v>
      </c>
      <c r="R23" s="126">
        <f t="shared" si="6"/>
        <v>0</v>
      </c>
      <c r="S23" s="135">
        <f t="shared" si="7"/>
        <v>2646</v>
      </c>
    </row>
    <row r="24" s="136" customFormat="1" ht="47.25" spans="1:19">
      <c r="A24" s="152">
        <v>17</v>
      </c>
      <c r="B24" s="238" t="s">
        <v>167</v>
      </c>
      <c r="C24" s="152" t="s">
        <v>50</v>
      </c>
      <c r="D24" s="152">
        <f>'LOTE III_IV- Material Eletrico'!D24*20%</f>
        <v>30</v>
      </c>
      <c r="E24" s="152">
        <f>'LOTE III_IV- Material Eletrico'!E24*20%</f>
        <v>10</v>
      </c>
      <c r="F24" s="152">
        <f>'LOTE III_IV- Material Eletrico'!F24*20%</f>
        <v>0</v>
      </c>
      <c r="G24" s="152">
        <f>'LOTE III_IV- Material Eletrico'!G24*20%</f>
        <v>4</v>
      </c>
      <c r="H24" s="152">
        <f>'LOTE III_IV- Material Eletrico'!H24*20%</f>
        <v>0</v>
      </c>
      <c r="I24" s="159">
        <f t="shared" si="0"/>
        <v>44</v>
      </c>
      <c r="J24" s="123">
        <v>119</v>
      </c>
      <c r="K24" s="124">
        <f>TRUNC(J24+J24*$K$5,2)</f>
        <v>146.39</v>
      </c>
      <c r="L24" s="125">
        <f t="shared" si="1"/>
        <v>6441.16</v>
      </c>
      <c r="M24" s="242"/>
      <c r="N24" s="126">
        <f t="shared" si="2"/>
        <v>4391.7</v>
      </c>
      <c r="O24" s="126">
        <f t="shared" si="3"/>
        <v>1463.9</v>
      </c>
      <c r="P24" s="126">
        <f t="shared" si="4"/>
        <v>0</v>
      </c>
      <c r="Q24" s="126">
        <f t="shared" si="5"/>
        <v>585.56</v>
      </c>
      <c r="R24" s="126">
        <f t="shared" si="6"/>
        <v>0</v>
      </c>
      <c r="S24" s="135">
        <f t="shared" si="7"/>
        <v>6441.16</v>
      </c>
    </row>
    <row r="25" s="136" customFormat="1" ht="31.5" spans="1:19">
      <c r="A25" s="152">
        <v>18</v>
      </c>
      <c r="B25" s="238" t="s">
        <v>168</v>
      </c>
      <c r="C25" s="152" t="s">
        <v>73</v>
      </c>
      <c r="D25" s="152">
        <f>'LOTE III_IV- Material Eletrico'!D25*20%</f>
        <v>40</v>
      </c>
      <c r="E25" s="152">
        <f>'LOTE III_IV- Material Eletrico'!E25*20%</f>
        <v>16</v>
      </c>
      <c r="F25" s="152">
        <f>'LOTE III_IV- Material Eletrico'!F25*20%</f>
        <v>0</v>
      </c>
      <c r="G25" s="152">
        <f>'LOTE III_IV- Material Eletrico'!G25*20%</f>
        <v>10</v>
      </c>
      <c r="H25" s="152">
        <f>'LOTE III_IV- Material Eletrico'!H25*20%</f>
        <v>0</v>
      </c>
      <c r="I25" s="159">
        <f t="shared" si="0"/>
        <v>66</v>
      </c>
      <c r="J25" s="123">
        <v>6.08</v>
      </c>
      <c r="K25" s="124">
        <f>TRUNC(J25+J25*$K$5,2)</f>
        <v>7.47</v>
      </c>
      <c r="L25" s="125">
        <f t="shared" si="1"/>
        <v>493.02</v>
      </c>
      <c r="M25" s="242"/>
      <c r="N25" s="126">
        <f t="shared" si="2"/>
        <v>298.8</v>
      </c>
      <c r="O25" s="126">
        <f t="shared" si="3"/>
        <v>119.52</v>
      </c>
      <c r="P25" s="126">
        <f t="shared" si="4"/>
        <v>0</v>
      </c>
      <c r="Q25" s="126">
        <f t="shared" si="5"/>
        <v>74.7</v>
      </c>
      <c r="R25" s="126">
        <f t="shared" si="6"/>
        <v>0</v>
      </c>
      <c r="S25" s="135">
        <f t="shared" si="7"/>
        <v>493.02</v>
      </c>
    </row>
    <row r="26" s="136" customFormat="1" ht="15.75" spans="1:19">
      <c r="A26" s="152">
        <v>19</v>
      </c>
      <c r="B26" s="238" t="s">
        <v>169</v>
      </c>
      <c r="C26" s="152" t="s">
        <v>73</v>
      </c>
      <c r="D26" s="152">
        <f>'LOTE III_IV- Material Eletrico'!D26*20%</f>
        <v>10</v>
      </c>
      <c r="E26" s="152">
        <f>'LOTE III_IV- Material Eletrico'!E26*20%</f>
        <v>6</v>
      </c>
      <c r="F26" s="152">
        <f>'LOTE III_IV- Material Eletrico'!F26*20%</f>
        <v>0</v>
      </c>
      <c r="G26" s="152">
        <f>'LOTE III_IV- Material Eletrico'!G26*20%</f>
        <v>4</v>
      </c>
      <c r="H26" s="152">
        <f>'LOTE III_IV- Material Eletrico'!H26*20%</f>
        <v>0</v>
      </c>
      <c r="I26" s="159">
        <f t="shared" si="0"/>
        <v>20</v>
      </c>
      <c r="J26" s="123">
        <v>122.4</v>
      </c>
      <c r="K26" s="124">
        <f>TRUNC(J26+J26*$K$5,2)</f>
        <v>150.57</v>
      </c>
      <c r="L26" s="125">
        <f t="shared" si="1"/>
        <v>3011.4</v>
      </c>
      <c r="M26" s="242"/>
      <c r="N26" s="126">
        <f t="shared" si="2"/>
        <v>1505.7</v>
      </c>
      <c r="O26" s="126">
        <f t="shared" si="3"/>
        <v>903.42</v>
      </c>
      <c r="P26" s="126">
        <f t="shared" si="4"/>
        <v>0</v>
      </c>
      <c r="Q26" s="126">
        <f t="shared" si="5"/>
        <v>602.28</v>
      </c>
      <c r="R26" s="126">
        <f t="shared" si="6"/>
        <v>0</v>
      </c>
      <c r="S26" s="135">
        <f t="shared" si="7"/>
        <v>3011.4</v>
      </c>
    </row>
    <row r="27" s="136" customFormat="1" ht="15.75" spans="1:19">
      <c r="A27" s="152">
        <v>20</v>
      </c>
      <c r="B27" s="238" t="s">
        <v>170</v>
      </c>
      <c r="C27" s="152" t="s">
        <v>73</v>
      </c>
      <c r="D27" s="152">
        <f>'LOTE III_IV- Material Eletrico'!D27*20%</f>
        <v>10</v>
      </c>
      <c r="E27" s="152">
        <f>'LOTE III_IV- Material Eletrico'!E27*20%</f>
        <v>6</v>
      </c>
      <c r="F27" s="152">
        <f>'LOTE III_IV- Material Eletrico'!F27*20%</f>
        <v>0</v>
      </c>
      <c r="G27" s="152">
        <f>'LOTE III_IV- Material Eletrico'!G27*20%</f>
        <v>4</v>
      </c>
      <c r="H27" s="152">
        <f>'LOTE III_IV- Material Eletrico'!H27*20%</f>
        <v>0</v>
      </c>
      <c r="I27" s="159">
        <f t="shared" si="0"/>
        <v>20</v>
      </c>
      <c r="J27" s="123">
        <v>117</v>
      </c>
      <c r="K27" s="124">
        <f>TRUNC(J27+J27*$K$5,2)</f>
        <v>143.93</v>
      </c>
      <c r="L27" s="125">
        <f t="shared" si="1"/>
        <v>2878.6</v>
      </c>
      <c r="M27" s="242"/>
      <c r="N27" s="126">
        <f t="shared" si="2"/>
        <v>1439.3</v>
      </c>
      <c r="O27" s="126">
        <f t="shared" si="3"/>
        <v>863.58</v>
      </c>
      <c r="P27" s="126">
        <f t="shared" si="4"/>
        <v>0</v>
      </c>
      <c r="Q27" s="126">
        <f t="shared" si="5"/>
        <v>575.72</v>
      </c>
      <c r="R27" s="126">
        <f t="shared" si="6"/>
        <v>0</v>
      </c>
      <c r="S27" s="135">
        <f t="shared" si="7"/>
        <v>2878.6</v>
      </c>
    </row>
    <row r="28" s="136" customFormat="1" ht="15.75" spans="1:19">
      <c r="A28" s="152">
        <v>21</v>
      </c>
      <c r="B28" s="238" t="s">
        <v>171</v>
      </c>
      <c r="C28" s="157" t="s">
        <v>73</v>
      </c>
      <c r="D28" s="152">
        <f>'LOTE III_IV- Material Eletrico'!D28*20%</f>
        <v>10</v>
      </c>
      <c r="E28" s="152">
        <f>'LOTE III_IV- Material Eletrico'!E28*20%</f>
        <v>0</v>
      </c>
      <c r="F28" s="152">
        <f>'LOTE III_IV- Material Eletrico'!F28*20%</f>
        <v>0</v>
      </c>
      <c r="G28" s="152">
        <f>'LOTE III_IV- Material Eletrico'!G28*20%</f>
        <v>0</v>
      </c>
      <c r="H28" s="152">
        <f>'LOTE III_IV- Material Eletrico'!H28*20%</f>
        <v>0</v>
      </c>
      <c r="I28" s="159">
        <f t="shared" si="0"/>
        <v>10</v>
      </c>
      <c r="J28" s="123">
        <v>113.78</v>
      </c>
      <c r="K28" s="124">
        <f>TRUNC(J28+J28*$K$5,2)</f>
        <v>139.97</v>
      </c>
      <c r="L28" s="125">
        <f t="shared" si="1"/>
        <v>1399.7</v>
      </c>
      <c r="M28" s="242"/>
      <c r="N28" s="126">
        <f t="shared" si="2"/>
        <v>1399.7</v>
      </c>
      <c r="O28" s="126">
        <f t="shared" si="3"/>
        <v>0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35">
        <f t="shared" si="7"/>
        <v>1399.7</v>
      </c>
    </row>
    <row r="29" s="136" customFormat="1" ht="15.75" spans="1:19">
      <c r="A29" s="152">
        <v>22</v>
      </c>
      <c r="B29" s="238" t="s">
        <v>172</v>
      </c>
      <c r="C29" s="152" t="s">
        <v>50</v>
      </c>
      <c r="D29" s="152">
        <f>'LOTE III_IV- Material Eletrico'!D29*20%</f>
        <v>16</v>
      </c>
      <c r="E29" s="152">
        <f>'LOTE III_IV- Material Eletrico'!E29*20%</f>
        <v>0</v>
      </c>
      <c r="F29" s="152">
        <f>'LOTE III_IV- Material Eletrico'!F29*20%</f>
        <v>0</v>
      </c>
      <c r="G29" s="152">
        <f>'LOTE III_IV- Material Eletrico'!G29*20%</f>
        <v>0</v>
      </c>
      <c r="H29" s="152">
        <f>'LOTE III_IV- Material Eletrico'!H29*20%</f>
        <v>0</v>
      </c>
      <c r="I29" s="159">
        <f t="shared" si="0"/>
        <v>16</v>
      </c>
      <c r="J29" s="123">
        <v>33.03</v>
      </c>
      <c r="K29" s="124">
        <f>TRUNC(J29+J29*$K$5,2)</f>
        <v>40.63</v>
      </c>
      <c r="L29" s="125">
        <f t="shared" si="1"/>
        <v>650.08</v>
      </c>
      <c r="M29" s="242"/>
      <c r="N29" s="126">
        <f t="shared" si="2"/>
        <v>650.08</v>
      </c>
      <c r="O29" s="126">
        <f t="shared" si="3"/>
        <v>0</v>
      </c>
      <c r="P29" s="126">
        <f t="shared" si="4"/>
        <v>0</v>
      </c>
      <c r="Q29" s="126">
        <f t="shared" si="5"/>
        <v>0</v>
      </c>
      <c r="R29" s="126">
        <f t="shared" si="6"/>
        <v>0</v>
      </c>
      <c r="S29" s="135">
        <f t="shared" si="7"/>
        <v>650.08</v>
      </c>
    </row>
    <row r="30" s="136" customFormat="1" ht="47.25" spans="1:19">
      <c r="A30" s="152">
        <v>23</v>
      </c>
      <c r="B30" s="238" t="s">
        <v>173</v>
      </c>
      <c r="C30" s="152" t="s">
        <v>50</v>
      </c>
      <c r="D30" s="152">
        <f>'LOTE III_IV- Material Eletrico'!D30*20%</f>
        <v>50</v>
      </c>
      <c r="E30" s="152">
        <f>'LOTE III_IV- Material Eletrico'!E30*20%</f>
        <v>16</v>
      </c>
      <c r="F30" s="152">
        <f>'LOTE III_IV- Material Eletrico'!F30*20%</f>
        <v>0</v>
      </c>
      <c r="G30" s="152">
        <f>'LOTE III_IV- Material Eletrico'!G30*20%</f>
        <v>10</v>
      </c>
      <c r="H30" s="152">
        <f>'LOTE III_IV- Material Eletrico'!H30*20%</f>
        <v>0</v>
      </c>
      <c r="I30" s="159">
        <f t="shared" si="0"/>
        <v>76</v>
      </c>
      <c r="J30" s="123">
        <v>36.08</v>
      </c>
      <c r="K30" s="124">
        <f>TRUNC(J30+J30*$K$5,2)</f>
        <v>44.38</v>
      </c>
      <c r="L30" s="125">
        <f t="shared" si="1"/>
        <v>3372.88</v>
      </c>
      <c r="M30" s="242"/>
      <c r="N30" s="126">
        <f t="shared" si="2"/>
        <v>2219</v>
      </c>
      <c r="O30" s="126">
        <f t="shared" si="3"/>
        <v>710.08</v>
      </c>
      <c r="P30" s="126">
        <f t="shared" si="4"/>
        <v>0</v>
      </c>
      <c r="Q30" s="126">
        <f t="shared" si="5"/>
        <v>443.8</v>
      </c>
      <c r="R30" s="126">
        <f t="shared" si="6"/>
        <v>0</v>
      </c>
      <c r="S30" s="135">
        <f t="shared" si="7"/>
        <v>3372.88</v>
      </c>
    </row>
    <row r="31" s="136" customFormat="1" ht="15.75" spans="1:19">
      <c r="A31" s="152">
        <v>24</v>
      </c>
      <c r="B31" s="238" t="s">
        <v>174</v>
      </c>
      <c r="C31" s="152" t="s">
        <v>50</v>
      </c>
      <c r="D31" s="152">
        <f>'LOTE III_IV- Material Eletrico'!D31*20%</f>
        <v>20</v>
      </c>
      <c r="E31" s="152">
        <f>'LOTE III_IV- Material Eletrico'!E31*20%</f>
        <v>10</v>
      </c>
      <c r="F31" s="152">
        <f>'LOTE III_IV- Material Eletrico'!F31*20%</f>
        <v>0</v>
      </c>
      <c r="G31" s="152">
        <f>'LOTE III_IV- Material Eletrico'!G31*20%</f>
        <v>4</v>
      </c>
      <c r="H31" s="152">
        <f>'LOTE III_IV- Material Eletrico'!H31*20%</f>
        <v>0</v>
      </c>
      <c r="I31" s="159">
        <f t="shared" si="0"/>
        <v>34</v>
      </c>
      <c r="J31" s="123">
        <v>3.97</v>
      </c>
      <c r="K31" s="124">
        <f>TRUNC(J31+J31*$K$5,2)</f>
        <v>4.88</v>
      </c>
      <c r="L31" s="125">
        <f t="shared" si="1"/>
        <v>165.92</v>
      </c>
      <c r="M31" s="242"/>
      <c r="N31" s="126">
        <f t="shared" si="2"/>
        <v>97.6</v>
      </c>
      <c r="O31" s="126">
        <f t="shared" si="3"/>
        <v>48.8</v>
      </c>
      <c r="P31" s="126">
        <f t="shared" si="4"/>
        <v>0</v>
      </c>
      <c r="Q31" s="126">
        <f t="shared" si="5"/>
        <v>19.52</v>
      </c>
      <c r="R31" s="126">
        <f t="shared" si="6"/>
        <v>0</v>
      </c>
      <c r="S31" s="135">
        <f t="shared" si="7"/>
        <v>165.92</v>
      </c>
    </row>
    <row r="32" s="136" customFormat="1" ht="15.75" spans="1:19">
      <c r="A32" s="152">
        <v>25</v>
      </c>
      <c r="B32" s="238" t="s">
        <v>175</v>
      </c>
      <c r="C32" s="152" t="s">
        <v>50</v>
      </c>
      <c r="D32" s="152">
        <f>'LOTE III_IV- Material Eletrico'!D32*20%</f>
        <v>20</v>
      </c>
      <c r="E32" s="152">
        <f>'LOTE III_IV- Material Eletrico'!E32*20%</f>
        <v>10</v>
      </c>
      <c r="F32" s="152">
        <f>'LOTE III_IV- Material Eletrico'!F32*20%</f>
        <v>0</v>
      </c>
      <c r="G32" s="152">
        <f>'LOTE III_IV- Material Eletrico'!G32*20%</f>
        <v>4</v>
      </c>
      <c r="H32" s="152">
        <f>'LOTE III_IV- Material Eletrico'!H32*20%</f>
        <v>0</v>
      </c>
      <c r="I32" s="159">
        <f t="shared" si="0"/>
        <v>34</v>
      </c>
      <c r="J32" s="123">
        <v>6</v>
      </c>
      <c r="K32" s="124">
        <f>TRUNC(J32+J32*$K$5,2)</f>
        <v>7.38</v>
      </c>
      <c r="L32" s="125">
        <f t="shared" si="1"/>
        <v>250.92</v>
      </c>
      <c r="M32" s="242"/>
      <c r="N32" s="126">
        <f t="shared" si="2"/>
        <v>147.6</v>
      </c>
      <c r="O32" s="126">
        <f t="shared" si="3"/>
        <v>73.8</v>
      </c>
      <c r="P32" s="126">
        <f t="shared" si="4"/>
        <v>0</v>
      </c>
      <c r="Q32" s="126">
        <f t="shared" si="5"/>
        <v>29.52</v>
      </c>
      <c r="R32" s="126">
        <f t="shared" si="6"/>
        <v>0</v>
      </c>
      <c r="S32" s="135">
        <f t="shared" si="7"/>
        <v>250.92</v>
      </c>
    </row>
    <row r="33" s="136" customFormat="1" ht="15.75" spans="1:19">
      <c r="A33" s="152">
        <v>26</v>
      </c>
      <c r="B33" s="238" t="s">
        <v>176</v>
      </c>
      <c r="C33" s="157" t="s">
        <v>50</v>
      </c>
      <c r="D33" s="152">
        <f>'LOTE III_IV- Material Eletrico'!D33*20%</f>
        <v>20</v>
      </c>
      <c r="E33" s="152">
        <f>'LOTE III_IV- Material Eletrico'!E33*20%</f>
        <v>0</v>
      </c>
      <c r="F33" s="152">
        <f>'LOTE III_IV- Material Eletrico'!F33*20%</f>
        <v>0</v>
      </c>
      <c r="G33" s="152">
        <f>'LOTE III_IV- Material Eletrico'!G33*20%</f>
        <v>0</v>
      </c>
      <c r="H33" s="152">
        <f>'LOTE III_IV- Material Eletrico'!H33*20%</f>
        <v>0</v>
      </c>
      <c r="I33" s="159">
        <f t="shared" si="0"/>
        <v>20</v>
      </c>
      <c r="J33" s="123">
        <v>3.5</v>
      </c>
      <c r="K33" s="124">
        <f>TRUNC(J33+J33*$K$5,2)</f>
        <v>4.3</v>
      </c>
      <c r="L33" s="125">
        <f t="shared" si="1"/>
        <v>86</v>
      </c>
      <c r="M33" s="242"/>
      <c r="N33" s="126">
        <f t="shared" si="2"/>
        <v>86</v>
      </c>
      <c r="O33" s="126">
        <f t="shared" si="3"/>
        <v>0</v>
      </c>
      <c r="P33" s="126">
        <f t="shared" si="4"/>
        <v>0</v>
      </c>
      <c r="Q33" s="126">
        <f t="shared" si="5"/>
        <v>0</v>
      </c>
      <c r="R33" s="126">
        <f t="shared" si="6"/>
        <v>0</v>
      </c>
      <c r="S33" s="135">
        <f t="shared" si="7"/>
        <v>86</v>
      </c>
    </row>
    <row r="34" s="136" customFormat="1" ht="15.75" spans="1:19">
      <c r="A34" s="152">
        <v>27</v>
      </c>
      <c r="B34" s="238" t="s">
        <v>177</v>
      </c>
      <c r="C34" s="157" t="s">
        <v>50</v>
      </c>
      <c r="D34" s="152">
        <f>'LOTE III_IV- Material Eletrico'!D34*20%</f>
        <v>20</v>
      </c>
      <c r="E34" s="152">
        <f>'LOTE III_IV- Material Eletrico'!E34*20%</f>
        <v>8</v>
      </c>
      <c r="F34" s="152">
        <f>'LOTE III_IV- Material Eletrico'!F34*20%</f>
        <v>0</v>
      </c>
      <c r="G34" s="152">
        <f>'LOTE III_IV- Material Eletrico'!G34*20%</f>
        <v>4</v>
      </c>
      <c r="H34" s="152">
        <f>'LOTE III_IV- Material Eletrico'!H34*20%</f>
        <v>0</v>
      </c>
      <c r="I34" s="159">
        <f t="shared" si="0"/>
        <v>32</v>
      </c>
      <c r="J34" s="123">
        <v>3.5</v>
      </c>
      <c r="K34" s="124">
        <f>TRUNC(J34+J34*$K$5,2)</f>
        <v>4.3</v>
      </c>
      <c r="L34" s="125">
        <f t="shared" si="1"/>
        <v>137.6</v>
      </c>
      <c r="M34" s="242"/>
      <c r="N34" s="126">
        <f t="shared" si="2"/>
        <v>86</v>
      </c>
      <c r="O34" s="126">
        <f t="shared" si="3"/>
        <v>34.4</v>
      </c>
      <c r="P34" s="126">
        <f t="shared" si="4"/>
        <v>0</v>
      </c>
      <c r="Q34" s="126">
        <f t="shared" si="5"/>
        <v>17.2</v>
      </c>
      <c r="R34" s="126">
        <f t="shared" si="6"/>
        <v>0</v>
      </c>
      <c r="S34" s="135">
        <f t="shared" si="7"/>
        <v>137.6</v>
      </c>
    </row>
    <row r="35" s="136" customFormat="1" ht="15.75" spans="1:19">
      <c r="A35" s="152">
        <v>28</v>
      </c>
      <c r="B35" s="238" t="s">
        <v>178</v>
      </c>
      <c r="C35" s="157" t="s">
        <v>50</v>
      </c>
      <c r="D35" s="152">
        <f>'LOTE III_IV- Material Eletrico'!D35*20%</f>
        <v>20</v>
      </c>
      <c r="E35" s="152">
        <f>'LOTE III_IV- Material Eletrico'!E35*20%</f>
        <v>8</v>
      </c>
      <c r="F35" s="152">
        <f>'LOTE III_IV- Material Eletrico'!F35*20%</f>
        <v>0</v>
      </c>
      <c r="G35" s="152">
        <f>'LOTE III_IV- Material Eletrico'!G35*20%</f>
        <v>4</v>
      </c>
      <c r="H35" s="152">
        <f>'LOTE III_IV- Material Eletrico'!H35*20%</f>
        <v>0</v>
      </c>
      <c r="I35" s="159">
        <f t="shared" si="0"/>
        <v>32</v>
      </c>
      <c r="J35" s="123">
        <v>6.64</v>
      </c>
      <c r="K35" s="124">
        <f>TRUNC(J35+J35*$K$5,2)</f>
        <v>8.16</v>
      </c>
      <c r="L35" s="125">
        <f t="shared" si="1"/>
        <v>261.12</v>
      </c>
      <c r="M35" s="242"/>
      <c r="N35" s="126">
        <f t="shared" si="2"/>
        <v>163.2</v>
      </c>
      <c r="O35" s="126">
        <f t="shared" si="3"/>
        <v>65.28</v>
      </c>
      <c r="P35" s="126">
        <f t="shared" si="4"/>
        <v>0</v>
      </c>
      <c r="Q35" s="126">
        <f t="shared" si="5"/>
        <v>32.64</v>
      </c>
      <c r="R35" s="126">
        <f t="shared" si="6"/>
        <v>0</v>
      </c>
      <c r="S35" s="135">
        <f t="shared" si="7"/>
        <v>261.12</v>
      </c>
    </row>
    <row r="36" s="136" customFormat="1" ht="15.75" spans="1:19">
      <c r="A36" s="152">
        <v>29</v>
      </c>
      <c r="B36" s="238" t="s">
        <v>179</v>
      </c>
      <c r="C36" s="152" t="s">
        <v>50</v>
      </c>
      <c r="D36" s="152">
        <f>'LOTE III_IV- Material Eletrico'!D36*20%</f>
        <v>20</v>
      </c>
      <c r="E36" s="152">
        <f>'LOTE III_IV- Material Eletrico'!E36*20%</f>
        <v>0</v>
      </c>
      <c r="F36" s="152">
        <f>'LOTE III_IV- Material Eletrico'!F36*20%</f>
        <v>0</v>
      </c>
      <c r="G36" s="152">
        <f>'LOTE III_IV- Material Eletrico'!G36*20%</f>
        <v>0</v>
      </c>
      <c r="H36" s="152">
        <f>'LOTE III_IV- Material Eletrico'!H36*20%</f>
        <v>0</v>
      </c>
      <c r="I36" s="159">
        <f t="shared" si="0"/>
        <v>20</v>
      </c>
      <c r="J36" s="123">
        <v>2.7</v>
      </c>
      <c r="K36" s="124">
        <f>TRUNC(J36+J36*$K$5,2)</f>
        <v>3.32</v>
      </c>
      <c r="L36" s="125">
        <f t="shared" si="1"/>
        <v>66.4</v>
      </c>
      <c r="M36" s="242"/>
      <c r="N36" s="126">
        <f t="shared" si="2"/>
        <v>66.4</v>
      </c>
      <c r="O36" s="126">
        <f t="shared" si="3"/>
        <v>0</v>
      </c>
      <c r="P36" s="126">
        <f t="shared" si="4"/>
        <v>0</v>
      </c>
      <c r="Q36" s="126">
        <f t="shared" si="5"/>
        <v>0</v>
      </c>
      <c r="R36" s="126">
        <f t="shared" si="6"/>
        <v>0</v>
      </c>
      <c r="S36" s="135">
        <f t="shared" si="7"/>
        <v>66.4</v>
      </c>
    </row>
    <row r="37" s="136" customFormat="1" ht="15.75" spans="1:19">
      <c r="A37" s="152">
        <v>30</v>
      </c>
      <c r="B37" s="238" t="s">
        <v>180</v>
      </c>
      <c r="C37" s="152" t="s">
        <v>50</v>
      </c>
      <c r="D37" s="152">
        <f>'LOTE III_IV- Material Eletrico'!D37*20%</f>
        <v>20</v>
      </c>
      <c r="E37" s="152">
        <f>'LOTE III_IV- Material Eletrico'!E37*20%</f>
        <v>10</v>
      </c>
      <c r="F37" s="152">
        <f>'LOTE III_IV- Material Eletrico'!F37*20%</f>
        <v>0</v>
      </c>
      <c r="G37" s="152">
        <f>'LOTE III_IV- Material Eletrico'!G37*20%</f>
        <v>4</v>
      </c>
      <c r="H37" s="152">
        <f>'LOTE III_IV- Material Eletrico'!H37*20%</f>
        <v>0</v>
      </c>
      <c r="I37" s="159">
        <f t="shared" si="0"/>
        <v>34</v>
      </c>
      <c r="J37" s="123">
        <v>6.15</v>
      </c>
      <c r="K37" s="124">
        <f>TRUNC(J37+J37*$K$5,2)</f>
        <v>7.56</v>
      </c>
      <c r="L37" s="125">
        <f t="shared" si="1"/>
        <v>257.04</v>
      </c>
      <c r="M37" s="242"/>
      <c r="N37" s="126">
        <f t="shared" si="2"/>
        <v>151.2</v>
      </c>
      <c r="O37" s="126">
        <f t="shared" si="3"/>
        <v>75.6</v>
      </c>
      <c r="P37" s="126">
        <f t="shared" si="4"/>
        <v>0</v>
      </c>
      <c r="Q37" s="126">
        <f t="shared" si="5"/>
        <v>30.24</v>
      </c>
      <c r="R37" s="126">
        <f t="shared" si="6"/>
        <v>0</v>
      </c>
      <c r="S37" s="135">
        <f t="shared" si="7"/>
        <v>257.04</v>
      </c>
    </row>
    <row r="38" s="136" customFormat="1" ht="15.75" spans="1:19">
      <c r="A38" s="152">
        <v>31</v>
      </c>
      <c r="B38" s="238" t="s">
        <v>181</v>
      </c>
      <c r="C38" s="152" t="s">
        <v>50</v>
      </c>
      <c r="D38" s="152">
        <f>'LOTE III_IV- Material Eletrico'!D38*20%</f>
        <v>16</v>
      </c>
      <c r="E38" s="152">
        <f>'LOTE III_IV- Material Eletrico'!E38*20%</f>
        <v>10</v>
      </c>
      <c r="F38" s="152">
        <f>'LOTE III_IV- Material Eletrico'!F38*20%</f>
        <v>0</v>
      </c>
      <c r="G38" s="152">
        <f>'LOTE III_IV- Material Eletrico'!G38*20%</f>
        <v>4</v>
      </c>
      <c r="H38" s="152">
        <f>'LOTE III_IV- Material Eletrico'!H38*20%</f>
        <v>0</v>
      </c>
      <c r="I38" s="159">
        <f t="shared" si="0"/>
        <v>30</v>
      </c>
      <c r="J38" s="123">
        <v>7.04</v>
      </c>
      <c r="K38" s="124">
        <f>TRUNC(J38+J38*$K$5,2)</f>
        <v>8.66</v>
      </c>
      <c r="L38" s="125">
        <f t="shared" si="1"/>
        <v>259.8</v>
      </c>
      <c r="M38" s="242"/>
      <c r="N38" s="126">
        <f t="shared" si="2"/>
        <v>138.56</v>
      </c>
      <c r="O38" s="126">
        <f t="shared" si="3"/>
        <v>86.6</v>
      </c>
      <c r="P38" s="126">
        <f t="shared" si="4"/>
        <v>0</v>
      </c>
      <c r="Q38" s="126">
        <f t="shared" si="5"/>
        <v>34.64</v>
      </c>
      <c r="R38" s="126">
        <f t="shared" si="6"/>
        <v>0</v>
      </c>
      <c r="S38" s="135">
        <f t="shared" si="7"/>
        <v>259.8</v>
      </c>
    </row>
    <row r="39" s="136" customFormat="1" ht="15.75" spans="1:19">
      <c r="A39" s="152">
        <v>32</v>
      </c>
      <c r="B39" s="238" t="s">
        <v>182</v>
      </c>
      <c r="C39" s="152" t="s">
        <v>50</v>
      </c>
      <c r="D39" s="152">
        <f>'LOTE III_IV- Material Eletrico'!D39*20%</f>
        <v>20</v>
      </c>
      <c r="E39" s="152">
        <f>'LOTE III_IV- Material Eletrico'!E39*20%</f>
        <v>0</v>
      </c>
      <c r="F39" s="152">
        <f>'LOTE III_IV- Material Eletrico'!F39*20%</f>
        <v>0</v>
      </c>
      <c r="G39" s="152">
        <f>'LOTE III_IV- Material Eletrico'!G39*20%</f>
        <v>0</v>
      </c>
      <c r="H39" s="152">
        <f>'LOTE III_IV- Material Eletrico'!H39*20%</f>
        <v>0</v>
      </c>
      <c r="I39" s="159">
        <f t="shared" si="0"/>
        <v>20</v>
      </c>
      <c r="J39" s="123">
        <v>9.3</v>
      </c>
      <c r="K39" s="124">
        <f>TRUNC(J39+J39*$K$5,2)</f>
        <v>11.44</v>
      </c>
      <c r="L39" s="125">
        <f t="shared" si="1"/>
        <v>228.8</v>
      </c>
      <c r="M39" s="242"/>
      <c r="N39" s="126">
        <f t="shared" si="2"/>
        <v>228.8</v>
      </c>
      <c r="O39" s="126">
        <f t="shared" si="3"/>
        <v>0</v>
      </c>
      <c r="P39" s="126">
        <f t="shared" si="4"/>
        <v>0</v>
      </c>
      <c r="Q39" s="126">
        <f t="shared" si="5"/>
        <v>0</v>
      </c>
      <c r="R39" s="126">
        <f t="shared" si="6"/>
        <v>0</v>
      </c>
      <c r="S39" s="135">
        <f t="shared" si="7"/>
        <v>228.8</v>
      </c>
    </row>
    <row r="40" s="136" customFormat="1" ht="15.75" spans="1:19">
      <c r="A40" s="152">
        <v>33</v>
      </c>
      <c r="B40" s="238" t="s">
        <v>183</v>
      </c>
      <c r="C40" s="152" t="s">
        <v>50</v>
      </c>
      <c r="D40" s="152">
        <f>'LOTE III_IV- Material Eletrico'!D40*20%</f>
        <v>16</v>
      </c>
      <c r="E40" s="152">
        <f>'LOTE III_IV- Material Eletrico'!E40*20%</f>
        <v>0</v>
      </c>
      <c r="F40" s="152">
        <f>'LOTE III_IV- Material Eletrico'!F40*20%</f>
        <v>0</v>
      </c>
      <c r="G40" s="152">
        <f>'LOTE III_IV- Material Eletrico'!G40*20%</f>
        <v>0</v>
      </c>
      <c r="H40" s="152">
        <f>'LOTE III_IV- Material Eletrico'!H40*20%</f>
        <v>0</v>
      </c>
      <c r="I40" s="159">
        <f t="shared" si="0"/>
        <v>16</v>
      </c>
      <c r="J40" s="123">
        <v>27.24</v>
      </c>
      <c r="K40" s="124">
        <f>TRUNC(J40+J40*$K$5,2)</f>
        <v>33.51</v>
      </c>
      <c r="L40" s="125">
        <f t="shared" si="1"/>
        <v>536.16</v>
      </c>
      <c r="M40" s="242"/>
      <c r="N40" s="126">
        <f t="shared" si="2"/>
        <v>536.16</v>
      </c>
      <c r="O40" s="126">
        <f t="shared" si="3"/>
        <v>0</v>
      </c>
      <c r="P40" s="126">
        <f t="shared" si="4"/>
        <v>0</v>
      </c>
      <c r="Q40" s="126">
        <f t="shared" si="5"/>
        <v>0</v>
      </c>
      <c r="R40" s="126">
        <f t="shared" si="6"/>
        <v>0</v>
      </c>
      <c r="S40" s="135">
        <f t="shared" si="7"/>
        <v>536.16</v>
      </c>
    </row>
    <row r="41" s="136" customFormat="1" ht="15.75" spans="1:19">
      <c r="A41" s="152">
        <v>34</v>
      </c>
      <c r="B41" s="238" t="s">
        <v>184</v>
      </c>
      <c r="C41" s="152" t="s">
        <v>50</v>
      </c>
      <c r="D41" s="152">
        <f>'LOTE III_IV- Material Eletrico'!D41*20%</f>
        <v>8</v>
      </c>
      <c r="E41" s="152">
        <f>'LOTE III_IV- Material Eletrico'!E41*20%</f>
        <v>0</v>
      </c>
      <c r="F41" s="152">
        <f>'LOTE III_IV- Material Eletrico'!F41*20%</f>
        <v>0</v>
      </c>
      <c r="G41" s="152">
        <f>'LOTE III_IV- Material Eletrico'!G41*20%</f>
        <v>0</v>
      </c>
      <c r="H41" s="152">
        <f>'LOTE III_IV- Material Eletrico'!H41*20%</f>
        <v>0</v>
      </c>
      <c r="I41" s="159">
        <f t="shared" si="0"/>
        <v>8</v>
      </c>
      <c r="J41" s="123">
        <v>349</v>
      </c>
      <c r="K41" s="124">
        <f>TRUNC(J41+J41*$K$5,2)</f>
        <v>429.33</v>
      </c>
      <c r="L41" s="125">
        <f t="shared" si="1"/>
        <v>3434.64</v>
      </c>
      <c r="M41" s="242"/>
      <c r="N41" s="126">
        <f t="shared" si="2"/>
        <v>3434.64</v>
      </c>
      <c r="O41" s="126">
        <f t="shared" si="3"/>
        <v>0</v>
      </c>
      <c r="P41" s="126">
        <f t="shared" si="4"/>
        <v>0</v>
      </c>
      <c r="Q41" s="126">
        <f t="shared" si="5"/>
        <v>0</v>
      </c>
      <c r="R41" s="126">
        <f t="shared" si="6"/>
        <v>0</v>
      </c>
      <c r="S41" s="135">
        <f t="shared" si="7"/>
        <v>3434.64</v>
      </c>
    </row>
    <row r="42" s="136" customFormat="1" ht="15.75" spans="1:19">
      <c r="A42" s="152">
        <v>35</v>
      </c>
      <c r="B42" s="238" t="s">
        <v>185</v>
      </c>
      <c r="C42" s="152" t="s">
        <v>50</v>
      </c>
      <c r="D42" s="152">
        <f>'LOTE III_IV- Material Eletrico'!D42*20%</f>
        <v>8</v>
      </c>
      <c r="E42" s="152">
        <f>'LOTE III_IV- Material Eletrico'!E42*20%</f>
        <v>6</v>
      </c>
      <c r="F42" s="152">
        <f>'LOTE III_IV- Material Eletrico'!F42*20%</f>
        <v>0</v>
      </c>
      <c r="G42" s="152">
        <f>'LOTE III_IV- Material Eletrico'!G42*20%</f>
        <v>4</v>
      </c>
      <c r="H42" s="152">
        <f>'LOTE III_IV- Material Eletrico'!H42*20%</f>
        <v>0</v>
      </c>
      <c r="I42" s="159">
        <f t="shared" si="0"/>
        <v>18</v>
      </c>
      <c r="J42" s="123">
        <v>151.5</v>
      </c>
      <c r="K42" s="124">
        <f>TRUNC(J42+J42*$K$5,2)</f>
        <v>186.37</v>
      </c>
      <c r="L42" s="125">
        <f t="shared" si="1"/>
        <v>3354.66</v>
      </c>
      <c r="M42" s="242"/>
      <c r="N42" s="126">
        <f t="shared" si="2"/>
        <v>1490.96</v>
      </c>
      <c r="O42" s="126">
        <f t="shared" si="3"/>
        <v>1118.22</v>
      </c>
      <c r="P42" s="126">
        <f t="shared" si="4"/>
        <v>0</v>
      </c>
      <c r="Q42" s="126">
        <f t="shared" si="5"/>
        <v>745.48</v>
      </c>
      <c r="R42" s="126">
        <f t="shared" si="6"/>
        <v>0</v>
      </c>
      <c r="S42" s="135">
        <f t="shared" si="7"/>
        <v>3354.66</v>
      </c>
    </row>
    <row r="43" s="136" customFormat="1" ht="15.75" spans="1:19">
      <c r="A43" s="152">
        <v>36</v>
      </c>
      <c r="B43" s="238" t="s">
        <v>186</v>
      </c>
      <c r="C43" s="152" t="s">
        <v>50</v>
      </c>
      <c r="D43" s="152">
        <f>'LOTE III_IV- Material Eletrico'!D43*20%</f>
        <v>8</v>
      </c>
      <c r="E43" s="152">
        <f>'LOTE III_IV- Material Eletrico'!E43*20%</f>
        <v>4</v>
      </c>
      <c r="F43" s="152">
        <f>'LOTE III_IV- Material Eletrico'!F43*20%</f>
        <v>0</v>
      </c>
      <c r="G43" s="152">
        <f>'LOTE III_IV- Material Eletrico'!G43*20%</f>
        <v>2</v>
      </c>
      <c r="H43" s="152">
        <f>'LOTE III_IV- Material Eletrico'!H43*20%</f>
        <v>0</v>
      </c>
      <c r="I43" s="159">
        <f t="shared" si="0"/>
        <v>14</v>
      </c>
      <c r="J43" s="123">
        <v>240</v>
      </c>
      <c r="K43" s="124">
        <f>TRUNC(J43+J43*$K$5,2)</f>
        <v>295.24</v>
      </c>
      <c r="L43" s="125">
        <f t="shared" si="1"/>
        <v>4133.36</v>
      </c>
      <c r="M43" s="242"/>
      <c r="N43" s="126">
        <f t="shared" si="2"/>
        <v>2361.92</v>
      </c>
      <c r="O43" s="126">
        <f t="shared" si="3"/>
        <v>1180.96</v>
      </c>
      <c r="P43" s="126">
        <f t="shared" si="4"/>
        <v>0</v>
      </c>
      <c r="Q43" s="126">
        <f t="shared" si="5"/>
        <v>590.48</v>
      </c>
      <c r="R43" s="126">
        <f t="shared" si="6"/>
        <v>0</v>
      </c>
      <c r="S43" s="135">
        <f t="shared" si="7"/>
        <v>4133.36</v>
      </c>
    </row>
    <row r="44" s="231" customFormat="1" ht="15.75" spans="1:19">
      <c r="A44" s="152">
        <v>37</v>
      </c>
      <c r="B44" s="238" t="s">
        <v>187</v>
      </c>
      <c r="C44" s="152" t="s">
        <v>50</v>
      </c>
      <c r="D44" s="152">
        <f>'LOTE III_IV- Material Eletrico'!D44*20%</f>
        <v>20</v>
      </c>
      <c r="E44" s="152">
        <f>'LOTE III_IV- Material Eletrico'!E44*20%</f>
        <v>0</v>
      </c>
      <c r="F44" s="152">
        <f>'LOTE III_IV- Material Eletrico'!F44*20%</f>
        <v>0</v>
      </c>
      <c r="G44" s="152">
        <f>'LOTE III_IV- Material Eletrico'!G44*20%</f>
        <v>0</v>
      </c>
      <c r="H44" s="152">
        <f>'LOTE III_IV- Material Eletrico'!H44*20%</f>
        <v>0</v>
      </c>
      <c r="I44" s="159">
        <f t="shared" si="0"/>
        <v>20</v>
      </c>
      <c r="J44" s="123">
        <v>34.9</v>
      </c>
      <c r="K44" s="124">
        <f>TRUNC(J44+J44*$K$5,2)</f>
        <v>42.93</v>
      </c>
      <c r="L44" s="125">
        <f t="shared" si="1"/>
        <v>858.6</v>
      </c>
      <c r="M44" s="242"/>
      <c r="N44" s="126">
        <f t="shared" si="2"/>
        <v>858.6</v>
      </c>
      <c r="O44" s="126">
        <f t="shared" si="3"/>
        <v>0</v>
      </c>
      <c r="P44" s="126">
        <f t="shared" si="4"/>
        <v>0</v>
      </c>
      <c r="Q44" s="126">
        <f t="shared" si="5"/>
        <v>0</v>
      </c>
      <c r="R44" s="126">
        <f t="shared" si="6"/>
        <v>0</v>
      </c>
      <c r="S44" s="135">
        <f t="shared" si="7"/>
        <v>858.6</v>
      </c>
    </row>
    <row r="45" s="136" customFormat="1" ht="15.75" spans="1:19">
      <c r="A45" s="152">
        <v>38</v>
      </c>
      <c r="B45" s="238" t="s">
        <v>188</v>
      </c>
      <c r="C45" s="152" t="s">
        <v>50</v>
      </c>
      <c r="D45" s="152">
        <f>'LOTE III_IV- Material Eletrico'!D45*20%</f>
        <v>20</v>
      </c>
      <c r="E45" s="152">
        <f>'LOTE III_IV- Material Eletrico'!E45*20%</f>
        <v>0</v>
      </c>
      <c r="F45" s="152">
        <f>'LOTE III_IV- Material Eletrico'!F45*20%</f>
        <v>0</v>
      </c>
      <c r="G45" s="152">
        <f>'LOTE III_IV- Material Eletrico'!G45*20%</f>
        <v>0</v>
      </c>
      <c r="H45" s="152">
        <f>'LOTE III_IV- Material Eletrico'!H45*20%</f>
        <v>0</v>
      </c>
      <c r="I45" s="159">
        <f t="shared" si="0"/>
        <v>20</v>
      </c>
      <c r="J45" s="123">
        <v>69.9</v>
      </c>
      <c r="K45" s="124">
        <f>TRUNC(J45+J45*$K$5,2)</f>
        <v>85.99</v>
      </c>
      <c r="L45" s="125">
        <f t="shared" si="1"/>
        <v>1719.8</v>
      </c>
      <c r="M45" s="242"/>
      <c r="N45" s="126">
        <f t="shared" si="2"/>
        <v>1719.8</v>
      </c>
      <c r="O45" s="126">
        <f t="shared" si="3"/>
        <v>0</v>
      </c>
      <c r="P45" s="126">
        <f t="shared" si="4"/>
        <v>0</v>
      </c>
      <c r="Q45" s="126">
        <f t="shared" si="5"/>
        <v>0</v>
      </c>
      <c r="R45" s="126">
        <f t="shared" si="6"/>
        <v>0</v>
      </c>
      <c r="S45" s="135">
        <f t="shared" si="7"/>
        <v>1719.8</v>
      </c>
    </row>
    <row r="46" s="136" customFormat="1" ht="15.75" spans="1:19">
      <c r="A46" s="152">
        <v>39</v>
      </c>
      <c r="B46" s="238" t="s">
        <v>189</v>
      </c>
      <c r="C46" s="152" t="s">
        <v>73</v>
      </c>
      <c r="D46" s="152">
        <f>'LOTE III_IV- Material Eletrico'!D46*20%</f>
        <v>16</v>
      </c>
      <c r="E46" s="152">
        <f>'LOTE III_IV- Material Eletrico'!E46*20%</f>
        <v>10</v>
      </c>
      <c r="F46" s="152">
        <f>'LOTE III_IV- Material Eletrico'!F46*20%</f>
        <v>0</v>
      </c>
      <c r="G46" s="152">
        <f>'LOTE III_IV- Material Eletrico'!G46*20%</f>
        <v>4</v>
      </c>
      <c r="H46" s="152">
        <f>'LOTE III_IV- Material Eletrico'!H46*20%</f>
        <v>0</v>
      </c>
      <c r="I46" s="159">
        <f t="shared" si="0"/>
        <v>30</v>
      </c>
      <c r="J46" s="123">
        <v>13</v>
      </c>
      <c r="K46" s="124">
        <f>TRUNC(J46+J46*$K$5,2)</f>
        <v>15.99</v>
      </c>
      <c r="L46" s="125">
        <f t="shared" si="1"/>
        <v>479.7</v>
      </c>
      <c r="M46" s="242"/>
      <c r="N46" s="126">
        <f t="shared" si="2"/>
        <v>255.84</v>
      </c>
      <c r="O46" s="126">
        <f t="shared" si="3"/>
        <v>159.9</v>
      </c>
      <c r="P46" s="126">
        <f t="shared" si="4"/>
        <v>0</v>
      </c>
      <c r="Q46" s="126">
        <f t="shared" si="5"/>
        <v>63.96</v>
      </c>
      <c r="R46" s="126">
        <f t="shared" si="6"/>
        <v>0</v>
      </c>
      <c r="S46" s="135">
        <f t="shared" si="7"/>
        <v>479.7</v>
      </c>
    </row>
    <row r="47" s="136" customFormat="1" ht="15.75" spans="1:19">
      <c r="A47" s="152">
        <v>40</v>
      </c>
      <c r="B47" s="238" t="s">
        <v>190</v>
      </c>
      <c r="C47" s="157" t="s">
        <v>73</v>
      </c>
      <c r="D47" s="152">
        <f>'LOTE III_IV- Material Eletrico'!D47*20%</f>
        <v>16</v>
      </c>
      <c r="E47" s="152">
        <f>'LOTE III_IV- Material Eletrico'!E47*20%</f>
        <v>10</v>
      </c>
      <c r="F47" s="152">
        <f>'LOTE III_IV- Material Eletrico'!F47*20%</f>
        <v>0</v>
      </c>
      <c r="G47" s="152">
        <f>'LOTE III_IV- Material Eletrico'!G47*20%</f>
        <v>4</v>
      </c>
      <c r="H47" s="152">
        <f>'LOTE III_IV- Material Eletrico'!H47*20%</f>
        <v>0</v>
      </c>
      <c r="I47" s="159">
        <f t="shared" si="0"/>
        <v>30</v>
      </c>
      <c r="J47" s="123">
        <v>16.47</v>
      </c>
      <c r="K47" s="124">
        <f>TRUNC(J47+J47*$K$5,2)</f>
        <v>20.26</v>
      </c>
      <c r="L47" s="125">
        <f t="shared" si="1"/>
        <v>607.8</v>
      </c>
      <c r="M47" s="242"/>
      <c r="N47" s="126">
        <f t="shared" si="2"/>
        <v>324.16</v>
      </c>
      <c r="O47" s="126">
        <f t="shared" si="3"/>
        <v>202.6</v>
      </c>
      <c r="P47" s="126">
        <f t="shared" si="4"/>
        <v>0</v>
      </c>
      <c r="Q47" s="126">
        <f t="shared" si="5"/>
        <v>81.04</v>
      </c>
      <c r="R47" s="126">
        <f t="shared" si="6"/>
        <v>0</v>
      </c>
      <c r="S47" s="135">
        <f t="shared" si="7"/>
        <v>607.8</v>
      </c>
    </row>
    <row r="48" s="136" customFormat="1" ht="15.75" spans="1:19">
      <c r="A48" s="152">
        <v>41</v>
      </c>
      <c r="B48" s="238" t="s">
        <v>191</v>
      </c>
      <c r="C48" s="157" t="s">
        <v>73</v>
      </c>
      <c r="D48" s="152">
        <f>'LOTE III_IV- Material Eletrico'!D48*20%</f>
        <v>100</v>
      </c>
      <c r="E48" s="152">
        <f>'LOTE III_IV- Material Eletrico'!E48*20%</f>
        <v>0</v>
      </c>
      <c r="F48" s="152">
        <f>'LOTE III_IV- Material Eletrico'!F48*20%</f>
        <v>0</v>
      </c>
      <c r="G48" s="152">
        <f>'LOTE III_IV- Material Eletrico'!G48*20%</f>
        <v>0</v>
      </c>
      <c r="H48" s="152">
        <f>'LOTE III_IV- Material Eletrico'!H48*20%</f>
        <v>0</v>
      </c>
      <c r="I48" s="159">
        <f t="shared" si="0"/>
        <v>100</v>
      </c>
      <c r="J48" s="123">
        <v>5.8</v>
      </c>
      <c r="K48" s="124">
        <f>TRUNC(J48+J48*$K$5,2)</f>
        <v>7.13</v>
      </c>
      <c r="L48" s="125">
        <f t="shared" si="1"/>
        <v>713</v>
      </c>
      <c r="M48" s="242"/>
      <c r="N48" s="126">
        <f t="shared" si="2"/>
        <v>713</v>
      </c>
      <c r="O48" s="126">
        <f t="shared" si="3"/>
        <v>0</v>
      </c>
      <c r="P48" s="126">
        <f t="shared" si="4"/>
        <v>0</v>
      </c>
      <c r="Q48" s="126">
        <f t="shared" si="5"/>
        <v>0</v>
      </c>
      <c r="R48" s="126">
        <f t="shared" si="6"/>
        <v>0</v>
      </c>
      <c r="S48" s="135">
        <f t="shared" si="7"/>
        <v>713</v>
      </c>
    </row>
    <row r="49" s="136" customFormat="1" ht="47.25" spans="1:19">
      <c r="A49" s="152">
        <v>42</v>
      </c>
      <c r="B49" s="238" t="s">
        <v>192</v>
      </c>
      <c r="C49" s="152" t="s">
        <v>50</v>
      </c>
      <c r="D49" s="152">
        <f>'LOTE III_IV- Material Eletrico'!D49*20%</f>
        <v>6</v>
      </c>
      <c r="E49" s="152">
        <f>'LOTE III_IV- Material Eletrico'!E49*20%</f>
        <v>2</v>
      </c>
      <c r="F49" s="152">
        <f>'LOTE III_IV- Material Eletrico'!F49*20%</f>
        <v>0</v>
      </c>
      <c r="G49" s="152">
        <f>'LOTE III_IV- Material Eletrico'!G49*20%</f>
        <v>2</v>
      </c>
      <c r="H49" s="152">
        <f>'LOTE III_IV- Material Eletrico'!H49*20%</f>
        <v>0</v>
      </c>
      <c r="I49" s="159">
        <f t="shared" si="0"/>
        <v>10</v>
      </c>
      <c r="J49" s="123">
        <v>4.9</v>
      </c>
      <c r="K49" s="124">
        <f>TRUNC(J49+J49*$K$5,2)</f>
        <v>6.02</v>
      </c>
      <c r="L49" s="125">
        <f t="shared" si="1"/>
        <v>60.2</v>
      </c>
      <c r="M49" s="242"/>
      <c r="N49" s="126">
        <f t="shared" si="2"/>
        <v>36.12</v>
      </c>
      <c r="O49" s="126">
        <f t="shared" si="3"/>
        <v>12.04</v>
      </c>
      <c r="P49" s="126">
        <f t="shared" si="4"/>
        <v>0</v>
      </c>
      <c r="Q49" s="126">
        <f t="shared" si="5"/>
        <v>12.04</v>
      </c>
      <c r="R49" s="126">
        <f t="shared" si="6"/>
        <v>0</v>
      </c>
      <c r="S49" s="135">
        <f t="shared" si="7"/>
        <v>60.2</v>
      </c>
    </row>
    <row r="50" s="136" customFormat="1" ht="15.75" spans="1:19">
      <c r="A50" s="152">
        <v>43</v>
      </c>
      <c r="B50" s="238" t="s">
        <v>193</v>
      </c>
      <c r="C50" s="157" t="s">
        <v>61</v>
      </c>
      <c r="D50" s="152">
        <f>'LOTE III_IV- Material Eletrico'!D50*20%</f>
        <v>6</v>
      </c>
      <c r="E50" s="152">
        <f>'LOTE III_IV- Material Eletrico'!E50*20%</f>
        <v>0</v>
      </c>
      <c r="F50" s="152">
        <f>'LOTE III_IV- Material Eletrico'!F50*20%</f>
        <v>0</v>
      </c>
      <c r="G50" s="152">
        <f>'LOTE III_IV- Material Eletrico'!G50*20%</f>
        <v>0</v>
      </c>
      <c r="H50" s="152">
        <f>'LOTE III_IV- Material Eletrico'!H50*20%</f>
        <v>0</v>
      </c>
      <c r="I50" s="159">
        <f t="shared" si="0"/>
        <v>6</v>
      </c>
      <c r="J50" s="123">
        <v>29.3</v>
      </c>
      <c r="K50" s="124">
        <f>TRUNC(J50+J50*$K$5,2)</f>
        <v>36.04</v>
      </c>
      <c r="L50" s="125">
        <f t="shared" si="1"/>
        <v>216.24</v>
      </c>
      <c r="M50" s="242"/>
      <c r="N50" s="126">
        <f t="shared" si="2"/>
        <v>216.24</v>
      </c>
      <c r="O50" s="126">
        <f t="shared" si="3"/>
        <v>0</v>
      </c>
      <c r="P50" s="126">
        <f t="shared" si="4"/>
        <v>0</v>
      </c>
      <c r="Q50" s="126">
        <f t="shared" si="5"/>
        <v>0</v>
      </c>
      <c r="R50" s="126">
        <f t="shared" si="6"/>
        <v>0</v>
      </c>
      <c r="S50" s="135">
        <f t="shared" si="7"/>
        <v>216.24</v>
      </c>
    </row>
    <row r="51" s="136" customFormat="1" ht="15.75" spans="1:19">
      <c r="A51" s="152">
        <v>44</v>
      </c>
      <c r="B51" s="238" t="s">
        <v>194</v>
      </c>
      <c r="C51" s="157" t="s">
        <v>50</v>
      </c>
      <c r="D51" s="152">
        <f>'LOTE III_IV- Material Eletrico'!D51*20%</f>
        <v>16</v>
      </c>
      <c r="E51" s="152">
        <f>'LOTE III_IV- Material Eletrico'!E51*20%</f>
        <v>6</v>
      </c>
      <c r="F51" s="152">
        <f>'LOTE III_IV- Material Eletrico'!F51*20%</f>
        <v>0</v>
      </c>
      <c r="G51" s="152">
        <f>'LOTE III_IV- Material Eletrico'!G51*20%</f>
        <v>2</v>
      </c>
      <c r="H51" s="152">
        <f>'LOTE III_IV- Material Eletrico'!H51*20%</f>
        <v>0</v>
      </c>
      <c r="I51" s="159">
        <f t="shared" si="0"/>
        <v>24</v>
      </c>
      <c r="J51" s="123">
        <v>38.06</v>
      </c>
      <c r="K51" s="124">
        <f>TRUNC(J51+J51*$K$5,2)</f>
        <v>46.82</v>
      </c>
      <c r="L51" s="125">
        <f t="shared" si="1"/>
        <v>1123.68</v>
      </c>
      <c r="M51" s="242"/>
      <c r="N51" s="126">
        <f t="shared" si="2"/>
        <v>749.12</v>
      </c>
      <c r="O51" s="126">
        <f t="shared" si="3"/>
        <v>280.92</v>
      </c>
      <c r="P51" s="126">
        <f t="shared" si="4"/>
        <v>0</v>
      </c>
      <c r="Q51" s="126">
        <f t="shared" si="5"/>
        <v>93.64</v>
      </c>
      <c r="R51" s="126">
        <f t="shared" si="6"/>
        <v>0</v>
      </c>
      <c r="S51" s="135">
        <f t="shared" si="7"/>
        <v>1123.68</v>
      </c>
    </row>
    <row r="52" s="136" customFormat="1" ht="15.75" spans="1:19">
      <c r="A52" s="152">
        <v>45</v>
      </c>
      <c r="B52" s="238" t="s">
        <v>195</v>
      </c>
      <c r="C52" s="152" t="s">
        <v>50</v>
      </c>
      <c r="D52" s="152">
        <f>'LOTE III_IV- Material Eletrico'!D52*20%</f>
        <v>16</v>
      </c>
      <c r="E52" s="152">
        <f>'LOTE III_IV- Material Eletrico'!E52*20%</f>
        <v>10</v>
      </c>
      <c r="F52" s="152">
        <f>'LOTE III_IV- Material Eletrico'!F52*20%</f>
        <v>0</v>
      </c>
      <c r="G52" s="152">
        <f>'LOTE III_IV- Material Eletrico'!G52*20%</f>
        <v>6</v>
      </c>
      <c r="H52" s="152">
        <f>'LOTE III_IV- Material Eletrico'!H52*20%</f>
        <v>0</v>
      </c>
      <c r="I52" s="159">
        <f t="shared" si="0"/>
        <v>32</v>
      </c>
      <c r="J52" s="123">
        <v>9</v>
      </c>
      <c r="K52" s="124">
        <f>TRUNC(J52+J52*$K$5,2)</f>
        <v>11.07</v>
      </c>
      <c r="L52" s="125">
        <f t="shared" si="1"/>
        <v>354.24</v>
      </c>
      <c r="M52" s="242"/>
      <c r="N52" s="126">
        <f t="shared" si="2"/>
        <v>177.12</v>
      </c>
      <c r="O52" s="126">
        <f t="shared" si="3"/>
        <v>110.7</v>
      </c>
      <c r="P52" s="126">
        <f t="shared" si="4"/>
        <v>0</v>
      </c>
      <c r="Q52" s="126">
        <f t="shared" si="5"/>
        <v>66.42</v>
      </c>
      <c r="R52" s="126">
        <f t="shared" si="6"/>
        <v>0</v>
      </c>
      <c r="S52" s="135">
        <f t="shared" si="7"/>
        <v>354.24</v>
      </c>
    </row>
    <row r="53" s="136" customFormat="1" ht="15.75" spans="1:19">
      <c r="A53" s="152">
        <v>46</v>
      </c>
      <c r="B53" s="238" t="s">
        <v>196</v>
      </c>
      <c r="C53" s="157" t="s">
        <v>50</v>
      </c>
      <c r="D53" s="152">
        <f>'LOTE III_IV- Material Eletrico'!D53*20%</f>
        <v>16</v>
      </c>
      <c r="E53" s="152">
        <f>'LOTE III_IV- Material Eletrico'!E53*20%</f>
        <v>10</v>
      </c>
      <c r="F53" s="152">
        <f>'LOTE III_IV- Material Eletrico'!F53*20%</f>
        <v>0</v>
      </c>
      <c r="G53" s="152">
        <f>'LOTE III_IV- Material Eletrico'!G53*20%</f>
        <v>6</v>
      </c>
      <c r="H53" s="152">
        <f>'LOTE III_IV- Material Eletrico'!H53*20%</f>
        <v>0</v>
      </c>
      <c r="I53" s="159">
        <f t="shared" si="0"/>
        <v>32</v>
      </c>
      <c r="J53" s="123">
        <v>4.32</v>
      </c>
      <c r="K53" s="124">
        <f>TRUNC(J53+J53*$K$5,2)</f>
        <v>5.31</v>
      </c>
      <c r="L53" s="125">
        <f t="shared" si="1"/>
        <v>169.92</v>
      </c>
      <c r="M53" s="242"/>
      <c r="N53" s="126">
        <f t="shared" si="2"/>
        <v>84.96</v>
      </c>
      <c r="O53" s="126">
        <f t="shared" si="3"/>
        <v>53.1</v>
      </c>
      <c r="P53" s="126">
        <f t="shared" si="4"/>
        <v>0</v>
      </c>
      <c r="Q53" s="126">
        <f t="shared" si="5"/>
        <v>31.86</v>
      </c>
      <c r="R53" s="126">
        <f t="shared" si="6"/>
        <v>0</v>
      </c>
      <c r="S53" s="135">
        <f t="shared" si="7"/>
        <v>169.92</v>
      </c>
    </row>
    <row r="54" s="136" customFormat="1" ht="31.5" spans="1:19">
      <c r="A54" s="152">
        <v>47</v>
      </c>
      <c r="B54" s="238" t="s">
        <v>197</v>
      </c>
      <c r="C54" s="157" t="s">
        <v>50</v>
      </c>
      <c r="D54" s="152">
        <f>'LOTE III_IV- Material Eletrico'!D54*20%</f>
        <v>40</v>
      </c>
      <c r="E54" s="152">
        <f>'LOTE III_IV- Material Eletrico'!E54*20%</f>
        <v>30</v>
      </c>
      <c r="F54" s="152">
        <f>'LOTE III_IV- Material Eletrico'!F54*20%</f>
        <v>0</v>
      </c>
      <c r="G54" s="152">
        <f>'LOTE III_IV- Material Eletrico'!G54*20%</f>
        <v>16</v>
      </c>
      <c r="H54" s="152">
        <f>'LOTE III_IV- Material Eletrico'!H54*20%</f>
        <v>0</v>
      </c>
      <c r="I54" s="159">
        <f t="shared" si="0"/>
        <v>86</v>
      </c>
      <c r="J54" s="123">
        <v>19.47</v>
      </c>
      <c r="K54" s="124">
        <f>TRUNC(J54+J54*$K$5,2)</f>
        <v>23.95</v>
      </c>
      <c r="L54" s="125">
        <f t="shared" si="1"/>
        <v>2059.7</v>
      </c>
      <c r="M54" s="242"/>
      <c r="N54" s="126">
        <f t="shared" si="2"/>
        <v>958</v>
      </c>
      <c r="O54" s="126">
        <f t="shared" si="3"/>
        <v>718.5</v>
      </c>
      <c r="P54" s="126">
        <f t="shared" si="4"/>
        <v>0</v>
      </c>
      <c r="Q54" s="126">
        <f t="shared" si="5"/>
        <v>383.2</v>
      </c>
      <c r="R54" s="126">
        <f t="shared" si="6"/>
        <v>0</v>
      </c>
      <c r="S54" s="135">
        <f t="shared" si="7"/>
        <v>2059.7</v>
      </c>
    </row>
    <row r="55" s="136" customFormat="1" ht="31.5" spans="1:19">
      <c r="A55" s="152">
        <v>48</v>
      </c>
      <c r="B55" s="238" t="s">
        <v>198</v>
      </c>
      <c r="C55" s="157" t="s">
        <v>50</v>
      </c>
      <c r="D55" s="152">
        <f>'LOTE III_IV- Material Eletrico'!D55*20%</f>
        <v>30</v>
      </c>
      <c r="E55" s="152">
        <f>'LOTE III_IV- Material Eletrico'!E55*20%</f>
        <v>20</v>
      </c>
      <c r="F55" s="152">
        <f>'LOTE III_IV- Material Eletrico'!F55*20%</f>
        <v>0</v>
      </c>
      <c r="G55" s="152">
        <f>'LOTE III_IV- Material Eletrico'!G55*20%</f>
        <v>16</v>
      </c>
      <c r="H55" s="152">
        <f>'LOTE III_IV- Material Eletrico'!H55*20%</f>
        <v>0</v>
      </c>
      <c r="I55" s="159">
        <f t="shared" si="0"/>
        <v>66</v>
      </c>
      <c r="J55" s="123">
        <v>5.49</v>
      </c>
      <c r="K55" s="124">
        <f>TRUNC(J55+J55*$K$5,2)</f>
        <v>6.75</v>
      </c>
      <c r="L55" s="125">
        <f t="shared" si="1"/>
        <v>445.5</v>
      </c>
      <c r="M55" s="242"/>
      <c r="N55" s="126">
        <f t="shared" si="2"/>
        <v>202.5</v>
      </c>
      <c r="O55" s="126">
        <f t="shared" si="3"/>
        <v>135</v>
      </c>
      <c r="P55" s="126">
        <f t="shared" si="4"/>
        <v>0</v>
      </c>
      <c r="Q55" s="126">
        <f t="shared" si="5"/>
        <v>108</v>
      </c>
      <c r="R55" s="126">
        <f t="shared" si="6"/>
        <v>0</v>
      </c>
      <c r="S55" s="135">
        <f t="shared" si="7"/>
        <v>445.5</v>
      </c>
    </row>
    <row r="56" s="136" customFormat="1" ht="78.75" spans="1:19">
      <c r="A56" s="152">
        <v>49</v>
      </c>
      <c r="B56" s="238" t="s">
        <v>199</v>
      </c>
      <c r="C56" s="157" t="s">
        <v>50</v>
      </c>
      <c r="D56" s="152">
        <f>'LOTE III_IV- Material Eletrico'!D56*20%</f>
        <v>160</v>
      </c>
      <c r="E56" s="152">
        <f>'LOTE III_IV- Material Eletrico'!E56*20%</f>
        <v>30</v>
      </c>
      <c r="F56" s="152">
        <f>'LOTE III_IV- Material Eletrico'!F56*20%</f>
        <v>0</v>
      </c>
      <c r="G56" s="152">
        <f>'LOTE III_IV- Material Eletrico'!G56*20%</f>
        <v>16</v>
      </c>
      <c r="H56" s="152">
        <f>'LOTE III_IV- Material Eletrico'!H56*20%</f>
        <v>0</v>
      </c>
      <c r="I56" s="159">
        <f t="shared" si="0"/>
        <v>206</v>
      </c>
      <c r="J56" s="123">
        <v>17.98</v>
      </c>
      <c r="K56" s="124">
        <f>TRUNC(J56+J56*$K$5,2)</f>
        <v>22.11</v>
      </c>
      <c r="L56" s="125">
        <f t="shared" si="1"/>
        <v>4554.66</v>
      </c>
      <c r="M56" s="242"/>
      <c r="N56" s="126">
        <f t="shared" si="2"/>
        <v>3537.6</v>
      </c>
      <c r="O56" s="126">
        <f t="shared" si="3"/>
        <v>663.3</v>
      </c>
      <c r="P56" s="126">
        <f t="shared" si="4"/>
        <v>0</v>
      </c>
      <c r="Q56" s="126">
        <f t="shared" si="5"/>
        <v>353.76</v>
      </c>
      <c r="R56" s="126">
        <f t="shared" si="6"/>
        <v>0</v>
      </c>
      <c r="S56" s="135">
        <f t="shared" si="7"/>
        <v>4554.66</v>
      </c>
    </row>
    <row r="57" s="136" customFormat="1" ht="78.75" spans="1:19">
      <c r="A57" s="152">
        <v>50</v>
      </c>
      <c r="B57" s="238" t="s">
        <v>200</v>
      </c>
      <c r="C57" s="157" t="s">
        <v>50</v>
      </c>
      <c r="D57" s="152">
        <f>'LOTE III_IV- Material Eletrico'!D57*20%</f>
        <v>500</v>
      </c>
      <c r="E57" s="152">
        <f>'LOTE III_IV- Material Eletrico'!E57*20%</f>
        <v>30</v>
      </c>
      <c r="F57" s="152">
        <f>'LOTE III_IV- Material Eletrico'!F57*20%</f>
        <v>0</v>
      </c>
      <c r="G57" s="152">
        <f>'LOTE III_IV- Material Eletrico'!G57*20%</f>
        <v>16</v>
      </c>
      <c r="H57" s="152">
        <f>'LOTE III_IV- Material Eletrico'!H57*20%</f>
        <v>0</v>
      </c>
      <c r="I57" s="159">
        <f t="shared" si="0"/>
        <v>546</v>
      </c>
      <c r="J57" s="123">
        <v>11.14</v>
      </c>
      <c r="K57" s="124">
        <f>TRUNC(J57+J57*$K$5,2)</f>
        <v>13.7</v>
      </c>
      <c r="L57" s="125">
        <f t="shared" si="1"/>
        <v>7480.2</v>
      </c>
      <c r="M57" s="242"/>
      <c r="N57" s="126">
        <f t="shared" si="2"/>
        <v>6850</v>
      </c>
      <c r="O57" s="126">
        <f t="shared" si="3"/>
        <v>411</v>
      </c>
      <c r="P57" s="126">
        <f t="shared" si="4"/>
        <v>0</v>
      </c>
      <c r="Q57" s="126">
        <f t="shared" si="5"/>
        <v>219.2</v>
      </c>
      <c r="R57" s="126">
        <f t="shared" si="6"/>
        <v>0</v>
      </c>
      <c r="S57" s="135">
        <f t="shared" si="7"/>
        <v>7480.2</v>
      </c>
    </row>
    <row r="58" s="136" customFormat="1" ht="47.25" spans="1:19">
      <c r="A58" s="152">
        <v>51</v>
      </c>
      <c r="B58" s="238" t="s">
        <v>201</v>
      </c>
      <c r="C58" s="157" t="s">
        <v>50</v>
      </c>
      <c r="D58" s="152">
        <f>'LOTE III_IV- Material Eletrico'!D58*20%</f>
        <v>16</v>
      </c>
      <c r="E58" s="152">
        <f>'LOTE III_IV- Material Eletrico'!E58*20%</f>
        <v>0</v>
      </c>
      <c r="F58" s="152">
        <f>'LOTE III_IV- Material Eletrico'!F58*20%</f>
        <v>0</v>
      </c>
      <c r="G58" s="152">
        <f>'LOTE III_IV- Material Eletrico'!G58*20%</f>
        <v>0</v>
      </c>
      <c r="H58" s="152">
        <f>'LOTE III_IV- Material Eletrico'!H58*20%</f>
        <v>0</v>
      </c>
      <c r="I58" s="159">
        <f t="shared" si="0"/>
        <v>16</v>
      </c>
      <c r="J58" s="123">
        <v>19.99</v>
      </c>
      <c r="K58" s="124">
        <f>TRUNC(J58+J58*$K$5,2)</f>
        <v>24.59</v>
      </c>
      <c r="L58" s="125">
        <f t="shared" si="1"/>
        <v>393.44</v>
      </c>
      <c r="M58" s="242"/>
      <c r="N58" s="126">
        <f t="shared" si="2"/>
        <v>393.44</v>
      </c>
      <c r="O58" s="126">
        <f t="shared" si="3"/>
        <v>0</v>
      </c>
      <c r="P58" s="126">
        <f t="shared" si="4"/>
        <v>0</v>
      </c>
      <c r="Q58" s="126">
        <f t="shared" si="5"/>
        <v>0</v>
      </c>
      <c r="R58" s="126">
        <f t="shared" si="6"/>
        <v>0</v>
      </c>
      <c r="S58" s="135">
        <f t="shared" si="7"/>
        <v>393.44</v>
      </c>
    </row>
    <row r="59" s="136" customFormat="1" ht="31.5" spans="1:19">
      <c r="A59" s="152">
        <v>52</v>
      </c>
      <c r="B59" s="238" t="s">
        <v>202</v>
      </c>
      <c r="C59" s="157" t="s">
        <v>50</v>
      </c>
      <c r="D59" s="152">
        <f>'LOTE III_IV- Material Eletrico'!D59*20%</f>
        <v>16</v>
      </c>
      <c r="E59" s="152">
        <f>'LOTE III_IV- Material Eletrico'!E59*20%</f>
        <v>16</v>
      </c>
      <c r="F59" s="152">
        <f>'LOTE III_IV- Material Eletrico'!F59*20%</f>
        <v>0</v>
      </c>
      <c r="G59" s="152">
        <f>'LOTE III_IV- Material Eletrico'!G59*20%</f>
        <v>10</v>
      </c>
      <c r="H59" s="152">
        <f>'LOTE III_IV- Material Eletrico'!H59*20%</f>
        <v>0</v>
      </c>
      <c r="I59" s="159">
        <f t="shared" si="0"/>
        <v>42</v>
      </c>
      <c r="J59" s="123">
        <v>1.71</v>
      </c>
      <c r="K59" s="124">
        <f>TRUNC(J59+J59*$K$5,2)</f>
        <v>2.1</v>
      </c>
      <c r="L59" s="125">
        <f t="shared" si="1"/>
        <v>88.2</v>
      </c>
      <c r="M59" s="242"/>
      <c r="N59" s="126">
        <f t="shared" si="2"/>
        <v>33.6</v>
      </c>
      <c r="O59" s="126">
        <f t="shared" si="3"/>
        <v>33.6</v>
      </c>
      <c r="P59" s="126">
        <f t="shared" si="4"/>
        <v>0</v>
      </c>
      <c r="Q59" s="126">
        <f t="shared" si="5"/>
        <v>21</v>
      </c>
      <c r="R59" s="126">
        <f t="shared" si="6"/>
        <v>0</v>
      </c>
      <c r="S59" s="135">
        <f t="shared" si="7"/>
        <v>88.2</v>
      </c>
    </row>
    <row r="60" s="136" customFormat="1" ht="15.75" spans="1:19">
      <c r="A60" s="152">
        <v>53</v>
      </c>
      <c r="B60" s="238" t="s">
        <v>203</v>
      </c>
      <c r="C60" s="157" t="s">
        <v>50</v>
      </c>
      <c r="D60" s="152">
        <f>'LOTE III_IV- Material Eletrico'!D60*20%</f>
        <v>16</v>
      </c>
      <c r="E60" s="152">
        <f>'LOTE III_IV- Material Eletrico'!E60*20%</f>
        <v>16</v>
      </c>
      <c r="F60" s="152">
        <f>'LOTE III_IV- Material Eletrico'!F60*20%</f>
        <v>0</v>
      </c>
      <c r="G60" s="152">
        <f>'LOTE III_IV- Material Eletrico'!G60*20%</f>
        <v>10</v>
      </c>
      <c r="H60" s="152">
        <f>'LOTE III_IV- Material Eletrico'!H60*20%</f>
        <v>0</v>
      </c>
      <c r="I60" s="159">
        <f t="shared" si="0"/>
        <v>42</v>
      </c>
      <c r="J60" s="123">
        <v>3</v>
      </c>
      <c r="K60" s="124">
        <f>TRUNC(J60+J60*$K$5,2)</f>
        <v>3.69</v>
      </c>
      <c r="L60" s="125">
        <f t="shared" si="1"/>
        <v>154.98</v>
      </c>
      <c r="M60" s="242"/>
      <c r="N60" s="126">
        <f t="shared" si="2"/>
        <v>59.04</v>
      </c>
      <c r="O60" s="126">
        <f t="shared" si="3"/>
        <v>59.04</v>
      </c>
      <c r="P60" s="126">
        <f t="shared" si="4"/>
        <v>0</v>
      </c>
      <c r="Q60" s="126">
        <f t="shared" si="5"/>
        <v>36.9</v>
      </c>
      <c r="R60" s="126">
        <f t="shared" si="6"/>
        <v>0</v>
      </c>
      <c r="S60" s="135">
        <f t="shared" si="7"/>
        <v>154.98</v>
      </c>
    </row>
    <row r="61" s="136" customFormat="1" ht="15.75" spans="1:19">
      <c r="A61" s="152">
        <v>54</v>
      </c>
      <c r="B61" s="238" t="s">
        <v>204</v>
      </c>
      <c r="C61" s="157" t="s">
        <v>50</v>
      </c>
      <c r="D61" s="152">
        <f>'LOTE III_IV- Material Eletrico'!D61*20%</f>
        <v>200</v>
      </c>
      <c r="E61" s="152">
        <f>'LOTE III_IV- Material Eletrico'!E61*20%</f>
        <v>0</v>
      </c>
      <c r="F61" s="152">
        <f>'LOTE III_IV- Material Eletrico'!F61*20%</f>
        <v>0</v>
      </c>
      <c r="G61" s="152">
        <f>'LOTE III_IV- Material Eletrico'!G61*20%</f>
        <v>0</v>
      </c>
      <c r="H61" s="152">
        <f>'LOTE III_IV- Material Eletrico'!H61*20%</f>
        <v>0</v>
      </c>
      <c r="I61" s="159">
        <f t="shared" si="0"/>
        <v>200</v>
      </c>
      <c r="J61" s="123">
        <v>1</v>
      </c>
      <c r="K61" s="124">
        <f>TRUNC(J61+J61*$K$5,2)</f>
        <v>1.23</v>
      </c>
      <c r="L61" s="125">
        <f t="shared" si="1"/>
        <v>246</v>
      </c>
      <c r="M61" s="242"/>
      <c r="N61" s="126">
        <f t="shared" si="2"/>
        <v>246</v>
      </c>
      <c r="O61" s="126">
        <f t="shared" si="3"/>
        <v>0</v>
      </c>
      <c r="P61" s="126">
        <f t="shared" si="4"/>
        <v>0</v>
      </c>
      <c r="Q61" s="126">
        <f t="shared" si="5"/>
        <v>0</v>
      </c>
      <c r="R61" s="126">
        <f t="shared" si="6"/>
        <v>0</v>
      </c>
      <c r="S61" s="135">
        <f t="shared" si="7"/>
        <v>246</v>
      </c>
    </row>
    <row r="62" s="136" customFormat="1" ht="15.75" spans="1:19">
      <c r="A62" s="152">
        <v>55</v>
      </c>
      <c r="B62" s="238" t="s">
        <v>205</v>
      </c>
      <c r="C62" s="157" t="s">
        <v>50</v>
      </c>
      <c r="D62" s="152">
        <f>'LOTE III_IV- Material Eletrico'!D62*20%</f>
        <v>16</v>
      </c>
      <c r="E62" s="152">
        <f>'LOTE III_IV- Material Eletrico'!E62*20%</f>
        <v>16</v>
      </c>
      <c r="F62" s="152">
        <f>'LOTE III_IV- Material Eletrico'!F62*20%</f>
        <v>0</v>
      </c>
      <c r="G62" s="152">
        <f>'LOTE III_IV- Material Eletrico'!G62*20%</f>
        <v>10</v>
      </c>
      <c r="H62" s="152">
        <f>'LOTE III_IV- Material Eletrico'!H62*20%</f>
        <v>0</v>
      </c>
      <c r="I62" s="159">
        <f t="shared" si="0"/>
        <v>42</v>
      </c>
      <c r="J62" s="123">
        <v>4.05</v>
      </c>
      <c r="K62" s="124">
        <f>TRUNC(J62+J62*$K$5,2)</f>
        <v>4.98</v>
      </c>
      <c r="L62" s="125">
        <f t="shared" si="1"/>
        <v>209.16</v>
      </c>
      <c r="M62" s="242"/>
      <c r="N62" s="126">
        <f t="shared" si="2"/>
        <v>79.68</v>
      </c>
      <c r="O62" s="126">
        <f t="shared" si="3"/>
        <v>79.68</v>
      </c>
      <c r="P62" s="126">
        <f t="shared" si="4"/>
        <v>0</v>
      </c>
      <c r="Q62" s="126">
        <f t="shared" si="5"/>
        <v>49.8</v>
      </c>
      <c r="R62" s="126">
        <f t="shared" si="6"/>
        <v>0</v>
      </c>
      <c r="S62" s="135">
        <f t="shared" si="7"/>
        <v>209.16</v>
      </c>
    </row>
    <row r="63" s="136" customFormat="1" ht="15.75" spans="1:19">
      <c r="A63" s="152">
        <v>56</v>
      </c>
      <c r="B63" s="238" t="s">
        <v>206</v>
      </c>
      <c r="C63" s="157" t="s">
        <v>50</v>
      </c>
      <c r="D63" s="152">
        <f>'LOTE III_IV- Material Eletrico'!D63*20%</f>
        <v>16</v>
      </c>
      <c r="E63" s="152">
        <f>'LOTE III_IV- Material Eletrico'!E63*20%</f>
        <v>0</v>
      </c>
      <c r="F63" s="152">
        <f>'LOTE III_IV- Material Eletrico'!F63*20%</f>
        <v>0</v>
      </c>
      <c r="G63" s="152">
        <f>'LOTE III_IV- Material Eletrico'!G63*20%</f>
        <v>0</v>
      </c>
      <c r="H63" s="152">
        <f>'LOTE III_IV- Material Eletrico'!H63*20%</f>
        <v>0</v>
      </c>
      <c r="I63" s="159">
        <f t="shared" si="0"/>
        <v>16</v>
      </c>
      <c r="J63" s="123">
        <v>1.94</v>
      </c>
      <c r="K63" s="124">
        <f>TRUNC(J63+J63*$K$5,2)</f>
        <v>2.38</v>
      </c>
      <c r="L63" s="125">
        <f t="shared" si="1"/>
        <v>38.08</v>
      </c>
      <c r="M63" s="242"/>
      <c r="N63" s="126">
        <f t="shared" si="2"/>
        <v>38.08</v>
      </c>
      <c r="O63" s="126">
        <f t="shared" si="3"/>
        <v>0</v>
      </c>
      <c r="P63" s="126">
        <f t="shared" si="4"/>
        <v>0</v>
      </c>
      <c r="Q63" s="126">
        <f t="shared" si="5"/>
        <v>0</v>
      </c>
      <c r="R63" s="126">
        <f t="shared" si="6"/>
        <v>0</v>
      </c>
      <c r="S63" s="135">
        <f t="shared" si="7"/>
        <v>38.08</v>
      </c>
    </row>
    <row r="64" s="174" customFormat="1" ht="15.75" spans="1:19">
      <c r="A64" s="152">
        <v>57</v>
      </c>
      <c r="B64" s="238" t="s">
        <v>207</v>
      </c>
      <c r="C64" s="157" t="s">
        <v>50</v>
      </c>
      <c r="D64" s="152">
        <f>'LOTE III_IV- Material Eletrico'!D64*20%</f>
        <v>16</v>
      </c>
      <c r="E64" s="152">
        <f>'LOTE III_IV- Material Eletrico'!E64*20%</f>
        <v>16</v>
      </c>
      <c r="F64" s="152">
        <f>'LOTE III_IV- Material Eletrico'!F64*20%</f>
        <v>0</v>
      </c>
      <c r="G64" s="152">
        <f>'LOTE III_IV- Material Eletrico'!G64*20%</f>
        <v>10</v>
      </c>
      <c r="H64" s="152">
        <f>'LOTE III_IV- Material Eletrico'!H64*20%</f>
        <v>0</v>
      </c>
      <c r="I64" s="159">
        <f t="shared" si="0"/>
        <v>42</v>
      </c>
      <c r="J64" s="123">
        <v>1.25</v>
      </c>
      <c r="K64" s="124">
        <f>TRUNC(J64+J64*$K$5,2)</f>
        <v>1.53</v>
      </c>
      <c r="L64" s="125">
        <f t="shared" si="1"/>
        <v>64.26</v>
      </c>
      <c r="M64" s="242"/>
      <c r="N64" s="126">
        <f t="shared" si="2"/>
        <v>24.48</v>
      </c>
      <c r="O64" s="126">
        <f t="shared" si="3"/>
        <v>24.48</v>
      </c>
      <c r="P64" s="126">
        <f t="shared" si="4"/>
        <v>0</v>
      </c>
      <c r="Q64" s="126">
        <f t="shared" si="5"/>
        <v>15.3</v>
      </c>
      <c r="R64" s="126">
        <f t="shared" si="6"/>
        <v>0</v>
      </c>
      <c r="S64" s="135">
        <f t="shared" si="7"/>
        <v>64.26</v>
      </c>
    </row>
    <row r="65" s="136" customFormat="1" ht="31.5" spans="1:19">
      <c r="A65" s="152">
        <v>58</v>
      </c>
      <c r="B65" s="238" t="s">
        <v>208</v>
      </c>
      <c r="C65" s="157" t="s">
        <v>50</v>
      </c>
      <c r="D65" s="152">
        <f>'LOTE III_IV- Material Eletrico'!D65*20%</f>
        <v>40</v>
      </c>
      <c r="E65" s="152">
        <f>'LOTE III_IV- Material Eletrico'!E65*20%</f>
        <v>0</v>
      </c>
      <c r="F65" s="152">
        <f>'LOTE III_IV- Material Eletrico'!F65*20%</f>
        <v>0</v>
      </c>
      <c r="G65" s="152">
        <f>'LOTE III_IV- Material Eletrico'!G65*20%</f>
        <v>0</v>
      </c>
      <c r="H65" s="152">
        <f>'LOTE III_IV- Material Eletrico'!H65*20%</f>
        <v>0</v>
      </c>
      <c r="I65" s="159">
        <f t="shared" si="0"/>
        <v>40</v>
      </c>
      <c r="J65" s="123">
        <v>3.5</v>
      </c>
      <c r="K65" s="124">
        <f>TRUNC(J65+J65*$K$5,2)</f>
        <v>4.3</v>
      </c>
      <c r="L65" s="125">
        <f t="shared" si="1"/>
        <v>172</v>
      </c>
      <c r="M65" s="242"/>
      <c r="N65" s="126">
        <f t="shared" si="2"/>
        <v>172</v>
      </c>
      <c r="O65" s="126">
        <f t="shared" si="3"/>
        <v>0</v>
      </c>
      <c r="P65" s="126">
        <f t="shared" si="4"/>
        <v>0</v>
      </c>
      <c r="Q65" s="126">
        <f t="shared" si="5"/>
        <v>0</v>
      </c>
      <c r="R65" s="126">
        <f t="shared" si="6"/>
        <v>0</v>
      </c>
      <c r="S65" s="135">
        <f t="shared" si="7"/>
        <v>172</v>
      </c>
    </row>
    <row r="66" s="136" customFormat="1" ht="31.5" spans="1:19">
      <c r="A66" s="152">
        <v>59</v>
      </c>
      <c r="B66" s="238" t="s">
        <v>209</v>
      </c>
      <c r="C66" s="157" t="s">
        <v>50</v>
      </c>
      <c r="D66" s="152">
        <f>'LOTE III_IV- Material Eletrico'!D66*20%</f>
        <v>8</v>
      </c>
      <c r="E66" s="152">
        <f>'LOTE III_IV- Material Eletrico'!E66*20%</f>
        <v>8</v>
      </c>
      <c r="F66" s="152">
        <f>'LOTE III_IV- Material Eletrico'!F66*20%</f>
        <v>0</v>
      </c>
      <c r="G66" s="152">
        <f>'LOTE III_IV- Material Eletrico'!G66*20%</f>
        <v>2</v>
      </c>
      <c r="H66" s="152">
        <f>'LOTE III_IV- Material Eletrico'!H66*20%</f>
        <v>0</v>
      </c>
      <c r="I66" s="159">
        <f t="shared" si="0"/>
        <v>18</v>
      </c>
      <c r="J66" s="123">
        <v>320</v>
      </c>
      <c r="K66" s="124">
        <f>TRUNC(J66+J66*$K$5,2)</f>
        <v>393.66</v>
      </c>
      <c r="L66" s="125">
        <f t="shared" si="1"/>
        <v>7085.88</v>
      </c>
      <c r="M66" s="242"/>
      <c r="N66" s="126">
        <f t="shared" si="2"/>
        <v>3149.28</v>
      </c>
      <c r="O66" s="126">
        <f t="shared" si="3"/>
        <v>3149.28</v>
      </c>
      <c r="P66" s="126">
        <f t="shared" si="4"/>
        <v>0</v>
      </c>
      <c r="Q66" s="126">
        <f t="shared" si="5"/>
        <v>787.32</v>
      </c>
      <c r="R66" s="126">
        <f t="shared" si="6"/>
        <v>0</v>
      </c>
      <c r="S66" s="135">
        <f t="shared" si="7"/>
        <v>7085.88</v>
      </c>
    </row>
    <row r="67" s="136" customFormat="1" ht="78.75" spans="1:19">
      <c r="A67" s="152">
        <v>60</v>
      </c>
      <c r="B67" s="238" t="s">
        <v>210</v>
      </c>
      <c r="C67" s="157" t="s">
        <v>50</v>
      </c>
      <c r="D67" s="152">
        <f>'LOTE III_IV- Material Eletrico'!D67*20%</f>
        <v>16</v>
      </c>
      <c r="E67" s="152">
        <f>'LOTE III_IV- Material Eletrico'!E67*20%</f>
        <v>0</v>
      </c>
      <c r="F67" s="152">
        <f>'LOTE III_IV- Material Eletrico'!F67*20%</f>
        <v>0</v>
      </c>
      <c r="G67" s="152">
        <f>'LOTE III_IV- Material Eletrico'!G67*20%</f>
        <v>0</v>
      </c>
      <c r="H67" s="152">
        <f>'LOTE III_IV- Material Eletrico'!H67*20%</f>
        <v>0</v>
      </c>
      <c r="I67" s="159">
        <f t="shared" si="0"/>
        <v>16</v>
      </c>
      <c r="J67" s="123">
        <v>72.5</v>
      </c>
      <c r="K67" s="124">
        <f>TRUNC(J67+J67*$K$5,2)</f>
        <v>89.18</v>
      </c>
      <c r="L67" s="125">
        <f t="shared" si="1"/>
        <v>1426.88</v>
      </c>
      <c r="M67" s="242"/>
      <c r="N67" s="126">
        <f t="shared" si="2"/>
        <v>1426.88</v>
      </c>
      <c r="O67" s="126">
        <f t="shared" si="3"/>
        <v>0</v>
      </c>
      <c r="P67" s="126">
        <f t="shared" si="4"/>
        <v>0</v>
      </c>
      <c r="Q67" s="126">
        <f t="shared" si="5"/>
        <v>0</v>
      </c>
      <c r="R67" s="126">
        <f t="shared" si="6"/>
        <v>0</v>
      </c>
      <c r="S67" s="135">
        <f t="shared" si="7"/>
        <v>1426.88</v>
      </c>
    </row>
    <row r="68" s="136" customFormat="1" ht="31.5" spans="1:19">
      <c r="A68" s="152">
        <v>61</v>
      </c>
      <c r="B68" s="238" t="s">
        <v>211</v>
      </c>
      <c r="C68" s="157" t="s">
        <v>50</v>
      </c>
      <c r="D68" s="152">
        <f>'LOTE III_IV- Material Eletrico'!D68*20%</f>
        <v>30</v>
      </c>
      <c r="E68" s="152">
        <f>'LOTE III_IV- Material Eletrico'!E68*20%</f>
        <v>0</v>
      </c>
      <c r="F68" s="152">
        <f>'LOTE III_IV- Material Eletrico'!F68*20%</f>
        <v>0</v>
      </c>
      <c r="G68" s="152">
        <f>'LOTE III_IV- Material Eletrico'!G68*20%</f>
        <v>0</v>
      </c>
      <c r="H68" s="152">
        <f>'LOTE III_IV- Material Eletrico'!H68*20%</f>
        <v>0</v>
      </c>
      <c r="I68" s="159">
        <f t="shared" si="0"/>
        <v>30</v>
      </c>
      <c r="J68" s="123">
        <v>12.8</v>
      </c>
      <c r="K68" s="124">
        <f>TRUNC(J68+J68*$K$5,2)</f>
        <v>15.74</v>
      </c>
      <c r="L68" s="125">
        <f t="shared" si="1"/>
        <v>472.2</v>
      </c>
      <c r="M68" s="242"/>
      <c r="N68" s="126">
        <f t="shared" si="2"/>
        <v>472.2</v>
      </c>
      <c r="O68" s="126">
        <f t="shared" si="3"/>
        <v>0</v>
      </c>
      <c r="P68" s="126">
        <f t="shared" si="4"/>
        <v>0</v>
      </c>
      <c r="Q68" s="126">
        <f t="shared" si="5"/>
        <v>0</v>
      </c>
      <c r="R68" s="126">
        <f t="shared" si="6"/>
        <v>0</v>
      </c>
      <c r="S68" s="135">
        <f t="shared" si="7"/>
        <v>472.2</v>
      </c>
    </row>
    <row r="69" s="136" customFormat="1" ht="47.25" spans="1:19">
      <c r="A69" s="152">
        <v>62</v>
      </c>
      <c r="B69" s="238" t="s">
        <v>212</v>
      </c>
      <c r="C69" s="157" t="s">
        <v>50</v>
      </c>
      <c r="D69" s="152">
        <f>'LOTE III_IV- Material Eletrico'!D69*20%</f>
        <v>160</v>
      </c>
      <c r="E69" s="152">
        <f>'LOTE III_IV- Material Eletrico'!E69*20%</f>
        <v>40</v>
      </c>
      <c r="F69" s="152">
        <f>'LOTE III_IV- Material Eletrico'!F69*20%</f>
        <v>0</v>
      </c>
      <c r="G69" s="152">
        <f>'LOTE III_IV- Material Eletrico'!G69*20%</f>
        <v>16</v>
      </c>
      <c r="H69" s="152">
        <f>'LOTE III_IV- Material Eletrico'!H69*20%</f>
        <v>0</v>
      </c>
      <c r="I69" s="159">
        <f t="shared" si="0"/>
        <v>216</v>
      </c>
      <c r="J69" s="123">
        <v>4.77</v>
      </c>
      <c r="K69" s="124">
        <f>TRUNC(J69+J69*$K$5,2)</f>
        <v>5.86</v>
      </c>
      <c r="L69" s="125">
        <f t="shared" si="1"/>
        <v>1265.76</v>
      </c>
      <c r="M69" s="242"/>
      <c r="N69" s="126">
        <f t="shared" si="2"/>
        <v>937.6</v>
      </c>
      <c r="O69" s="126">
        <f t="shared" si="3"/>
        <v>234.4</v>
      </c>
      <c r="P69" s="126">
        <f t="shared" si="4"/>
        <v>0</v>
      </c>
      <c r="Q69" s="126">
        <f t="shared" si="5"/>
        <v>93.76</v>
      </c>
      <c r="R69" s="126">
        <f t="shared" si="6"/>
        <v>0</v>
      </c>
      <c r="S69" s="135">
        <f t="shared" si="7"/>
        <v>1265.76</v>
      </c>
    </row>
    <row r="70" s="136" customFormat="1" ht="15.75" spans="1:19">
      <c r="A70" s="152">
        <v>63</v>
      </c>
      <c r="B70" s="238" t="s">
        <v>213</v>
      </c>
      <c r="C70" s="157" t="s">
        <v>50</v>
      </c>
      <c r="D70" s="152">
        <f>'LOTE III_IV- Material Eletrico'!D70*20%</f>
        <v>40</v>
      </c>
      <c r="E70" s="152">
        <f>'LOTE III_IV- Material Eletrico'!E70*20%</f>
        <v>20</v>
      </c>
      <c r="F70" s="152">
        <f>'LOTE III_IV- Material Eletrico'!F70*20%</f>
        <v>0</v>
      </c>
      <c r="G70" s="152">
        <f>'LOTE III_IV- Material Eletrico'!G70*20%</f>
        <v>10</v>
      </c>
      <c r="H70" s="152">
        <f>'LOTE III_IV- Material Eletrico'!H70*20%</f>
        <v>0</v>
      </c>
      <c r="I70" s="159">
        <f t="shared" si="0"/>
        <v>70</v>
      </c>
      <c r="J70" s="123">
        <v>1.69</v>
      </c>
      <c r="K70" s="124">
        <f>TRUNC(J70+J70*$K$5,2)</f>
        <v>2.07</v>
      </c>
      <c r="L70" s="125">
        <f t="shared" si="1"/>
        <v>144.9</v>
      </c>
      <c r="M70" s="242"/>
      <c r="N70" s="126">
        <f t="shared" si="2"/>
        <v>82.8</v>
      </c>
      <c r="O70" s="126">
        <f t="shared" si="3"/>
        <v>41.4</v>
      </c>
      <c r="P70" s="126">
        <f t="shared" si="4"/>
        <v>0</v>
      </c>
      <c r="Q70" s="126">
        <f t="shared" si="5"/>
        <v>20.7</v>
      </c>
      <c r="R70" s="126">
        <f t="shared" si="6"/>
        <v>0</v>
      </c>
      <c r="S70" s="135">
        <f t="shared" si="7"/>
        <v>144.9</v>
      </c>
    </row>
    <row r="71" s="136" customFormat="1" ht="15.75" spans="1:19">
      <c r="A71" s="152">
        <v>64</v>
      </c>
      <c r="B71" s="238" t="s">
        <v>214</v>
      </c>
      <c r="C71" s="157" t="s">
        <v>50</v>
      </c>
      <c r="D71" s="152">
        <f>'LOTE III_IV- Material Eletrico'!D71*20%</f>
        <v>50</v>
      </c>
      <c r="E71" s="152">
        <f>'LOTE III_IV- Material Eletrico'!E71*20%</f>
        <v>16</v>
      </c>
      <c r="F71" s="152">
        <f>'LOTE III_IV- Material Eletrico'!F71*20%</f>
        <v>0</v>
      </c>
      <c r="G71" s="152">
        <f>'LOTE III_IV- Material Eletrico'!G71*20%</f>
        <v>6</v>
      </c>
      <c r="H71" s="152">
        <f>'LOTE III_IV- Material Eletrico'!H71*20%</f>
        <v>0</v>
      </c>
      <c r="I71" s="159">
        <f t="shared" si="0"/>
        <v>72</v>
      </c>
      <c r="J71" s="123">
        <v>2.95</v>
      </c>
      <c r="K71" s="124">
        <f>TRUNC(J71+J71*$K$5,2)</f>
        <v>3.62</v>
      </c>
      <c r="L71" s="125">
        <f t="shared" si="1"/>
        <v>260.64</v>
      </c>
      <c r="M71" s="242"/>
      <c r="N71" s="126">
        <f t="shared" si="2"/>
        <v>181</v>
      </c>
      <c r="O71" s="126">
        <f t="shared" si="3"/>
        <v>57.92</v>
      </c>
      <c r="P71" s="126">
        <f t="shared" si="4"/>
        <v>0</v>
      </c>
      <c r="Q71" s="126">
        <f t="shared" si="5"/>
        <v>21.72</v>
      </c>
      <c r="R71" s="126">
        <f t="shared" si="6"/>
        <v>0</v>
      </c>
      <c r="S71" s="135">
        <f t="shared" si="7"/>
        <v>260.64</v>
      </c>
    </row>
    <row r="72" s="136" customFormat="1" ht="15.75" spans="1:19">
      <c r="A72" s="152">
        <v>65</v>
      </c>
      <c r="B72" s="238" t="s">
        <v>215</v>
      </c>
      <c r="C72" s="157" t="s">
        <v>50</v>
      </c>
      <c r="D72" s="152">
        <f>'LOTE III_IV- Material Eletrico'!D72*20%</f>
        <v>16</v>
      </c>
      <c r="E72" s="152">
        <f>'LOTE III_IV- Material Eletrico'!E72*20%</f>
        <v>0</v>
      </c>
      <c r="F72" s="152">
        <f>'LOTE III_IV- Material Eletrico'!F72*20%</f>
        <v>0</v>
      </c>
      <c r="G72" s="152">
        <f>'LOTE III_IV- Material Eletrico'!G72*20%</f>
        <v>0</v>
      </c>
      <c r="H72" s="152">
        <f>'LOTE III_IV- Material Eletrico'!H72*20%</f>
        <v>0</v>
      </c>
      <c r="I72" s="159">
        <f t="shared" ref="I72:I84" si="8">D72+CY72+E72+F72+G72+H72</f>
        <v>16</v>
      </c>
      <c r="J72" s="123">
        <v>3.24</v>
      </c>
      <c r="K72" s="124">
        <f>TRUNC(J72+J72*$K$5,2)</f>
        <v>3.98</v>
      </c>
      <c r="L72" s="125">
        <f t="shared" ref="L72:L84" si="9">I72*K72</f>
        <v>63.68</v>
      </c>
      <c r="M72" s="242"/>
      <c r="N72" s="126">
        <f t="shared" ref="N72:N84" si="10">K72*D72</f>
        <v>63.68</v>
      </c>
      <c r="O72" s="126">
        <f t="shared" ref="O72:O84" si="11">K72*E72</f>
        <v>0</v>
      </c>
      <c r="P72" s="126">
        <f t="shared" ref="P72:P84" si="12">K72*F72</f>
        <v>0</v>
      </c>
      <c r="Q72" s="126">
        <f t="shared" ref="Q72:Q84" si="13">K72*G72</f>
        <v>0</v>
      </c>
      <c r="R72" s="126">
        <f t="shared" ref="R72:R84" si="14">K72*H72</f>
        <v>0</v>
      </c>
      <c r="S72" s="135">
        <f t="shared" ref="S72:S84" si="15">SUM(N72:R72)</f>
        <v>63.68</v>
      </c>
    </row>
    <row r="73" s="231" customFormat="1" ht="15.75" spans="1:19">
      <c r="A73" s="152">
        <v>66</v>
      </c>
      <c r="B73" s="238" t="s">
        <v>216</v>
      </c>
      <c r="C73" s="157" t="s">
        <v>50</v>
      </c>
      <c r="D73" s="152">
        <f>'LOTE III_IV- Material Eletrico'!D73*20%</f>
        <v>50</v>
      </c>
      <c r="E73" s="152">
        <f>'LOTE III_IV- Material Eletrico'!E73*20%</f>
        <v>0</v>
      </c>
      <c r="F73" s="152">
        <f>'LOTE III_IV- Material Eletrico'!F73*20%</f>
        <v>0</v>
      </c>
      <c r="G73" s="152">
        <f>'LOTE III_IV- Material Eletrico'!G73*20%</f>
        <v>0</v>
      </c>
      <c r="H73" s="152">
        <f>'LOTE III_IV- Material Eletrico'!H73*20%</f>
        <v>0</v>
      </c>
      <c r="I73" s="159">
        <f t="shared" si="8"/>
        <v>50</v>
      </c>
      <c r="J73" s="123">
        <v>7.22</v>
      </c>
      <c r="K73" s="124">
        <f>TRUNC(J73+J73*$K$5,2)</f>
        <v>8.88</v>
      </c>
      <c r="L73" s="125">
        <f t="shared" si="9"/>
        <v>444</v>
      </c>
      <c r="M73" s="242"/>
      <c r="N73" s="126">
        <f t="shared" si="10"/>
        <v>444</v>
      </c>
      <c r="O73" s="126">
        <f t="shared" si="11"/>
        <v>0</v>
      </c>
      <c r="P73" s="126">
        <f t="shared" si="12"/>
        <v>0</v>
      </c>
      <c r="Q73" s="126">
        <f t="shared" si="13"/>
        <v>0</v>
      </c>
      <c r="R73" s="126">
        <f t="shared" si="14"/>
        <v>0</v>
      </c>
      <c r="S73" s="135">
        <f t="shared" si="15"/>
        <v>444</v>
      </c>
    </row>
    <row r="74" s="231" customFormat="1" ht="15.75" spans="1:19">
      <c r="A74" s="152">
        <v>67</v>
      </c>
      <c r="B74" s="238" t="s">
        <v>217</v>
      </c>
      <c r="C74" s="157" t="s">
        <v>50</v>
      </c>
      <c r="D74" s="152">
        <f>'LOTE III_IV- Material Eletrico'!D74*20%</f>
        <v>16</v>
      </c>
      <c r="E74" s="152">
        <f>'LOTE III_IV- Material Eletrico'!E74*20%</f>
        <v>0</v>
      </c>
      <c r="F74" s="152">
        <f>'LOTE III_IV- Material Eletrico'!F74*20%</f>
        <v>0</v>
      </c>
      <c r="G74" s="152">
        <f>'LOTE III_IV- Material Eletrico'!G74*20%</f>
        <v>0</v>
      </c>
      <c r="H74" s="152">
        <f>'LOTE III_IV- Material Eletrico'!H74*20%</f>
        <v>0</v>
      </c>
      <c r="I74" s="159">
        <f t="shared" si="8"/>
        <v>16</v>
      </c>
      <c r="J74" s="123">
        <v>7.22</v>
      </c>
      <c r="K74" s="124">
        <f>TRUNC(J74+J74*$K$5,2)</f>
        <v>8.88</v>
      </c>
      <c r="L74" s="125">
        <f t="shared" si="9"/>
        <v>142.08</v>
      </c>
      <c r="M74" s="242"/>
      <c r="N74" s="126">
        <f t="shared" si="10"/>
        <v>142.08</v>
      </c>
      <c r="O74" s="126">
        <f t="shared" si="11"/>
        <v>0</v>
      </c>
      <c r="P74" s="126">
        <f t="shared" si="12"/>
        <v>0</v>
      </c>
      <c r="Q74" s="126">
        <f t="shared" si="13"/>
        <v>0</v>
      </c>
      <c r="R74" s="126">
        <f t="shared" si="14"/>
        <v>0</v>
      </c>
      <c r="S74" s="135">
        <f t="shared" si="15"/>
        <v>142.08</v>
      </c>
    </row>
    <row r="75" s="136" customFormat="1" ht="15.75" spans="1:19">
      <c r="A75" s="152">
        <v>68</v>
      </c>
      <c r="B75" s="238" t="s">
        <v>218</v>
      </c>
      <c r="C75" s="157" t="s">
        <v>50</v>
      </c>
      <c r="D75" s="152">
        <f>'LOTE III_IV- Material Eletrico'!D75*20%</f>
        <v>16</v>
      </c>
      <c r="E75" s="152">
        <f>'LOTE III_IV- Material Eletrico'!E75*20%</f>
        <v>16</v>
      </c>
      <c r="F75" s="152">
        <f>'LOTE III_IV- Material Eletrico'!F75*20%</f>
        <v>0</v>
      </c>
      <c r="G75" s="152">
        <f>'LOTE III_IV- Material Eletrico'!G75*20%</f>
        <v>10</v>
      </c>
      <c r="H75" s="152">
        <f>'LOTE III_IV- Material Eletrico'!H75*20%</f>
        <v>0</v>
      </c>
      <c r="I75" s="159">
        <f t="shared" si="8"/>
        <v>42</v>
      </c>
      <c r="J75" s="123">
        <v>8.38</v>
      </c>
      <c r="K75" s="124">
        <f>TRUNC(J75+J75*$K$5,2)</f>
        <v>10.3</v>
      </c>
      <c r="L75" s="125">
        <f t="shared" si="9"/>
        <v>432.6</v>
      </c>
      <c r="M75" s="242"/>
      <c r="N75" s="126">
        <f t="shared" si="10"/>
        <v>164.8</v>
      </c>
      <c r="O75" s="126">
        <f t="shared" si="11"/>
        <v>164.8</v>
      </c>
      <c r="P75" s="126">
        <f t="shared" si="12"/>
        <v>0</v>
      </c>
      <c r="Q75" s="126">
        <f t="shared" si="13"/>
        <v>103</v>
      </c>
      <c r="R75" s="126">
        <f t="shared" si="14"/>
        <v>0</v>
      </c>
      <c r="S75" s="135">
        <f t="shared" si="15"/>
        <v>432.6</v>
      </c>
    </row>
    <row r="76" s="136" customFormat="1" ht="15.75" spans="1:19">
      <c r="A76" s="152">
        <v>69</v>
      </c>
      <c r="B76" s="238" t="s">
        <v>219</v>
      </c>
      <c r="C76" s="157" t="s">
        <v>50</v>
      </c>
      <c r="D76" s="152">
        <f>'LOTE III_IV- Material Eletrico'!D76*20%</f>
        <v>16</v>
      </c>
      <c r="E76" s="152">
        <f>'LOTE III_IV- Material Eletrico'!E76*20%</f>
        <v>16</v>
      </c>
      <c r="F76" s="152">
        <f>'LOTE III_IV- Material Eletrico'!F76*20%</f>
        <v>0</v>
      </c>
      <c r="G76" s="152">
        <f>'LOTE III_IV- Material Eletrico'!G76*20%</f>
        <v>10</v>
      </c>
      <c r="H76" s="152">
        <f>'LOTE III_IV- Material Eletrico'!H76*20%</f>
        <v>0</v>
      </c>
      <c r="I76" s="159">
        <f t="shared" si="8"/>
        <v>42</v>
      </c>
      <c r="J76" s="123">
        <v>13.67</v>
      </c>
      <c r="K76" s="124">
        <f>TRUNC(J76+J76*$K$5,2)</f>
        <v>16.81</v>
      </c>
      <c r="L76" s="125">
        <f t="shared" si="9"/>
        <v>706.02</v>
      </c>
      <c r="M76" s="242"/>
      <c r="N76" s="126">
        <f t="shared" si="10"/>
        <v>268.96</v>
      </c>
      <c r="O76" s="126">
        <f t="shared" si="11"/>
        <v>268.96</v>
      </c>
      <c r="P76" s="126">
        <f t="shared" si="12"/>
        <v>0</v>
      </c>
      <c r="Q76" s="126">
        <f t="shared" si="13"/>
        <v>168.1</v>
      </c>
      <c r="R76" s="126">
        <f t="shared" si="14"/>
        <v>0</v>
      </c>
      <c r="S76" s="135">
        <f t="shared" si="15"/>
        <v>706.02</v>
      </c>
    </row>
    <row r="77" s="136" customFormat="1" ht="15.75" spans="1:19">
      <c r="A77" s="152">
        <v>70</v>
      </c>
      <c r="B77" s="238" t="s">
        <v>220</v>
      </c>
      <c r="C77" s="157" t="s">
        <v>50</v>
      </c>
      <c r="D77" s="152">
        <f>'LOTE III_IV- Material Eletrico'!D77*20%</f>
        <v>8</v>
      </c>
      <c r="E77" s="152">
        <f>'LOTE III_IV- Material Eletrico'!E77*20%</f>
        <v>16</v>
      </c>
      <c r="F77" s="152">
        <f>'LOTE III_IV- Material Eletrico'!F77*20%</f>
        <v>0</v>
      </c>
      <c r="G77" s="152">
        <f>'LOTE III_IV- Material Eletrico'!G77*20%</f>
        <v>10</v>
      </c>
      <c r="H77" s="152">
        <f>'LOTE III_IV- Material Eletrico'!H77*20%</f>
        <v>0</v>
      </c>
      <c r="I77" s="159">
        <f t="shared" si="8"/>
        <v>34</v>
      </c>
      <c r="J77" s="123">
        <v>29.5</v>
      </c>
      <c r="K77" s="124">
        <f>TRUNC(J77+J77*$K$5,2)</f>
        <v>36.29</v>
      </c>
      <c r="L77" s="125">
        <f t="shared" si="9"/>
        <v>1233.86</v>
      </c>
      <c r="M77" s="242"/>
      <c r="N77" s="126">
        <f t="shared" si="10"/>
        <v>290.32</v>
      </c>
      <c r="O77" s="126">
        <f t="shared" si="11"/>
        <v>580.64</v>
      </c>
      <c r="P77" s="126">
        <f t="shared" si="12"/>
        <v>0</v>
      </c>
      <c r="Q77" s="126">
        <f t="shared" si="13"/>
        <v>362.9</v>
      </c>
      <c r="R77" s="126">
        <f t="shared" si="14"/>
        <v>0</v>
      </c>
      <c r="S77" s="135">
        <f t="shared" si="15"/>
        <v>1233.86</v>
      </c>
    </row>
    <row r="78" s="136" customFormat="1" ht="15.75" spans="1:19">
      <c r="A78" s="152">
        <v>71</v>
      </c>
      <c r="B78" s="238" t="s">
        <v>221</v>
      </c>
      <c r="C78" s="157" t="s">
        <v>50</v>
      </c>
      <c r="D78" s="152">
        <f>'LOTE III_IV- Material Eletrico'!D78*20%</f>
        <v>16</v>
      </c>
      <c r="E78" s="152">
        <f>'LOTE III_IV- Material Eletrico'!E78*20%</f>
        <v>0</v>
      </c>
      <c r="F78" s="152">
        <f>'LOTE III_IV- Material Eletrico'!F78*20%</f>
        <v>0</v>
      </c>
      <c r="G78" s="152">
        <f>'LOTE III_IV- Material Eletrico'!G78*20%</f>
        <v>0</v>
      </c>
      <c r="H78" s="152">
        <f>'LOTE III_IV- Material Eletrico'!H78*20%</f>
        <v>0</v>
      </c>
      <c r="I78" s="159">
        <f t="shared" si="8"/>
        <v>16</v>
      </c>
      <c r="J78" s="123">
        <v>4.57</v>
      </c>
      <c r="K78" s="124">
        <f>TRUNC(J78+J78*$K$5,2)</f>
        <v>5.62</v>
      </c>
      <c r="L78" s="125">
        <f t="shared" si="9"/>
        <v>89.92</v>
      </c>
      <c r="M78" s="242"/>
      <c r="N78" s="126">
        <f t="shared" si="10"/>
        <v>89.92</v>
      </c>
      <c r="O78" s="126">
        <f t="shared" si="11"/>
        <v>0</v>
      </c>
      <c r="P78" s="126">
        <f t="shared" si="12"/>
        <v>0</v>
      </c>
      <c r="Q78" s="126">
        <f t="shared" si="13"/>
        <v>0</v>
      </c>
      <c r="R78" s="126">
        <f t="shared" si="14"/>
        <v>0</v>
      </c>
      <c r="S78" s="135">
        <f t="shared" si="15"/>
        <v>89.92</v>
      </c>
    </row>
    <row r="79" s="136" customFormat="1" ht="15.75" spans="1:19">
      <c r="A79" s="152">
        <v>72</v>
      </c>
      <c r="B79" s="238" t="s">
        <v>222</v>
      </c>
      <c r="C79" s="157" t="s">
        <v>73</v>
      </c>
      <c r="D79" s="152">
        <f>'LOTE III_IV- Material Eletrico'!D79*20%</f>
        <v>8</v>
      </c>
      <c r="E79" s="152">
        <f>'LOTE III_IV- Material Eletrico'!E79*20%</f>
        <v>0</v>
      </c>
      <c r="F79" s="152">
        <f>'LOTE III_IV- Material Eletrico'!F79*20%</f>
        <v>0</v>
      </c>
      <c r="G79" s="152">
        <f>'LOTE III_IV- Material Eletrico'!G79*20%</f>
        <v>0</v>
      </c>
      <c r="H79" s="152">
        <f>'LOTE III_IV- Material Eletrico'!H79*20%</f>
        <v>0</v>
      </c>
      <c r="I79" s="159">
        <f t="shared" si="8"/>
        <v>8</v>
      </c>
      <c r="J79" s="123">
        <v>10.09</v>
      </c>
      <c r="K79" s="124">
        <f>TRUNC(J79+J79*$K$5,2)</f>
        <v>12.41</v>
      </c>
      <c r="L79" s="125">
        <f t="shared" si="9"/>
        <v>99.28</v>
      </c>
      <c r="M79" s="242"/>
      <c r="N79" s="126">
        <f t="shared" si="10"/>
        <v>99.28</v>
      </c>
      <c r="O79" s="126">
        <f t="shared" si="11"/>
        <v>0</v>
      </c>
      <c r="P79" s="126">
        <f t="shared" si="12"/>
        <v>0</v>
      </c>
      <c r="Q79" s="126">
        <f t="shared" si="13"/>
        <v>0</v>
      </c>
      <c r="R79" s="126">
        <f t="shared" si="14"/>
        <v>0</v>
      </c>
      <c r="S79" s="135">
        <f t="shared" si="15"/>
        <v>99.28</v>
      </c>
    </row>
    <row r="80" s="136" customFormat="1" ht="15.75" spans="1:19">
      <c r="A80" s="152">
        <v>73</v>
      </c>
      <c r="B80" s="238" t="s">
        <v>223</v>
      </c>
      <c r="C80" s="152" t="s">
        <v>50</v>
      </c>
      <c r="D80" s="152">
        <f>'LOTE III_IV- Material Eletrico'!D80*20%</f>
        <v>6</v>
      </c>
      <c r="E80" s="152">
        <f>'LOTE III_IV- Material Eletrico'!E80*20%</f>
        <v>0</v>
      </c>
      <c r="F80" s="152">
        <f>'LOTE III_IV- Material Eletrico'!F80*20%</f>
        <v>0</v>
      </c>
      <c r="G80" s="152">
        <f>'LOTE III_IV- Material Eletrico'!G80*20%</f>
        <v>0</v>
      </c>
      <c r="H80" s="152">
        <f>'LOTE III_IV- Material Eletrico'!H80*20%</f>
        <v>0</v>
      </c>
      <c r="I80" s="159">
        <f t="shared" si="8"/>
        <v>6</v>
      </c>
      <c r="J80" s="123">
        <v>7.18</v>
      </c>
      <c r="K80" s="124">
        <f>TRUNC(J80+J80*$K$5,2)</f>
        <v>8.83</v>
      </c>
      <c r="L80" s="125">
        <f t="shared" si="9"/>
        <v>52.98</v>
      </c>
      <c r="M80" s="242"/>
      <c r="N80" s="126">
        <f t="shared" si="10"/>
        <v>52.98</v>
      </c>
      <c r="O80" s="126">
        <f t="shared" si="11"/>
        <v>0</v>
      </c>
      <c r="P80" s="126">
        <f t="shared" si="12"/>
        <v>0</v>
      </c>
      <c r="Q80" s="126">
        <f t="shared" si="13"/>
        <v>0</v>
      </c>
      <c r="R80" s="126">
        <f t="shared" si="14"/>
        <v>0</v>
      </c>
      <c r="S80" s="135">
        <f t="shared" si="15"/>
        <v>52.98</v>
      </c>
    </row>
    <row r="81" s="136" customFormat="1" ht="15.75" spans="1:19">
      <c r="A81" s="152">
        <v>74</v>
      </c>
      <c r="B81" s="238" t="s">
        <v>224</v>
      </c>
      <c r="C81" s="152" t="s">
        <v>50</v>
      </c>
      <c r="D81" s="152">
        <f>'LOTE III_IV- Material Eletrico'!D81*20%</f>
        <v>4</v>
      </c>
      <c r="E81" s="152">
        <f>'LOTE III_IV- Material Eletrico'!E81*20%</f>
        <v>0</v>
      </c>
      <c r="F81" s="152">
        <f>'LOTE III_IV- Material Eletrico'!F81*20%</f>
        <v>0</v>
      </c>
      <c r="G81" s="152">
        <f>'LOTE III_IV- Material Eletrico'!G81*20%</f>
        <v>0</v>
      </c>
      <c r="H81" s="152">
        <f>'LOTE III_IV- Material Eletrico'!H81*20%</f>
        <v>0</v>
      </c>
      <c r="I81" s="159">
        <f t="shared" si="8"/>
        <v>4</v>
      </c>
      <c r="J81" s="123">
        <v>4.22</v>
      </c>
      <c r="K81" s="124">
        <f>TRUNC(J81+J81*$K$5,2)</f>
        <v>5.19</v>
      </c>
      <c r="L81" s="125">
        <f t="shared" si="9"/>
        <v>20.76</v>
      </c>
      <c r="M81" s="242"/>
      <c r="N81" s="126">
        <f t="shared" si="10"/>
        <v>20.76</v>
      </c>
      <c r="O81" s="126">
        <f t="shared" si="11"/>
        <v>0</v>
      </c>
      <c r="P81" s="126">
        <f t="shared" si="12"/>
        <v>0</v>
      </c>
      <c r="Q81" s="126">
        <f t="shared" si="13"/>
        <v>0</v>
      </c>
      <c r="R81" s="126">
        <f t="shared" si="14"/>
        <v>0</v>
      </c>
      <c r="S81" s="135">
        <f t="shared" si="15"/>
        <v>20.76</v>
      </c>
    </row>
    <row r="82" s="136" customFormat="1" ht="15.75" spans="1:19">
      <c r="A82" s="152">
        <v>75</v>
      </c>
      <c r="B82" s="238" t="s">
        <v>225</v>
      </c>
      <c r="C82" s="152" t="s">
        <v>61</v>
      </c>
      <c r="D82" s="152">
        <f>'LOTE III_IV- Material Eletrico'!D82*20%</f>
        <v>6</v>
      </c>
      <c r="E82" s="152">
        <f>'LOTE III_IV- Material Eletrico'!E82*20%</f>
        <v>0</v>
      </c>
      <c r="F82" s="152">
        <f>'LOTE III_IV- Material Eletrico'!F82*20%</f>
        <v>0</v>
      </c>
      <c r="G82" s="152">
        <f>'LOTE III_IV- Material Eletrico'!G82*20%</f>
        <v>0</v>
      </c>
      <c r="H82" s="152">
        <f>'LOTE III_IV- Material Eletrico'!H82*20%</f>
        <v>0</v>
      </c>
      <c r="I82" s="159">
        <f t="shared" si="8"/>
        <v>6</v>
      </c>
      <c r="J82" s="123">
        <v>18.15</v>
      </c>
      <c r="K82" s="124">
        <f>TRUNC(J82+J82*$K$5,2)</f>
        <v>22.32</v>
      </c>
      <c r="L82" s="125">
        <f t="shared" si="9"/>
        <v>133.92</v>
      </c>
      <c r="M82" s="242"/>
      <c r="N82" s="126">
        <f t="shared" si="10"/>
        <v>133.92</v>
      </c>
      <c r="O82" s="126">
        <f t="shared" si="11"/>
        <v>0</v>
      </c>
      <c r="P82" s="126">
        <f t="shared" si="12"/>
        <v>0</v>
      </c>
      <c r="Q82" s="126">
        <f t="shared" si="13"/>
        <v>0</v>
      </c>
      <c r="R82" s="126">
        <f t="shared" si="14"/>
        <v>0</v>
      </c>
      <c r="S82" s="135">
        <f t="shared" si="15"/>
        <v>133.92</v>
      </c>
    </row>
    <row r="83" s="136" customFormat="1" ht="15.75" spans="1:19">
      <c r="A83" s="152">
        <v>76</v>
      </c>
      <c r="B83" s="238" t="s">
        <v>226</v>
      </c>
      <c r="C83" s="152" t="s">
        <v>61</v>
      </c>
      <c r="D83" s="152">
        <f>'LOTE III_IV- Material Eletrico'!D83*20%</f>
        <v>16</v>
      </c>
      <c r="E83" s="152">
        <f>'LOTE III_IV- Material Eletrico'!E83*20%</f>
        <v>0</v>
      </c>
      <c r="F83" s="152">
        <f>'LOTE III_IV- Material Eletrico'!F83*20%</f>
        <v>0</v>
      </c>
      <c r="G83" s="152">
        <f>'LOTE III_IV- Material Eletrico'!G83*20%</f>
        <v>0</v>
      </c>
      <c r="H83" s="152">
        <f>'LOTE III_IV- Material Eletrico'!H83*20%</f>
        <v>0</v>
      </c>
      <c r="I83" s="159">
        <f t="shared" si="8"/>
        <v>16</v>
      </c>
      <c r="J83" s="123">
        <v>30</v>
      </c>
      <c r="K83" s="124">
        <f>TRUNC(J83+J83*$K$5,2)</f>
        <v>36.9</v>
      </c>
      <c r="L83" s="125">
        <f t="shared" si="9"/>
        <v>590.4</v>
      </c>
      <c r="M83" s="242"/>
      <c r="N83" s="126">
        <f t="shared" si="10"/>
        <v>590.4</v>
      </c>
      <c r="O83" s="126">
        <f t="shared" si="11"/>
        <v>0</v>
      </c>
      <c r="P83" s="126">
        <f t="shared" si="12"/>
        <v>0</v>
      </c>
      <c r="Q83" s="126">
        <f t="shared" si="13"/>
        <v>0</v>
      </c>
      <c r="R83" s="126">
        <f t="shared" si="14"/>
        <v>0</v>
      </c>
      <c r="S83" s="135">
        <f t="shared" si="15"/>
        <v>590.4</v>
      </c>
    </row>
    <row r="84" s="136" customFormat="1" ht="31.5" spans="1:19">
      <c r="A84" s="152">
        <v>77</v>
      </c>
      <c r="B84" s="238" t="s">
        <v>227</v>
      </c>
      <c r="C84" s="152" t="s">
        <v>61</v>
      </c>
      <c r="D84" s="152">
        <f>'LOTE III_IV- Material Eletrico'!D84*20%</f>
        <v>8</v>
      </c>
      <c r="E84" s="152">
        <f>'LOTE III_IV- Material Eletrico'!E84*20%</f>
        <v>0</v>
      </c>
      <c r="F84" s="152">
        <f>'LOTE III_IV- Material Eletrico'!F84*20%</f>
        <v>0</v>
      </c>
      <c r="G84" s="152">
        <f>'LOTE III_IV- Material Eletrico'!G84*20%</f>
        <v>0</v>
      </c>
      <c r="H84" s="152">
        <f>'LOTE III_IV- Material Eletrico'!H84*20%</f>
        <v>0</v>
      </c>
      <c r="I84" s="159">
        <f t="shared" si="8"/>
        <v>8</v>
      </c>
      <c r="J84" s="123">
        <v>20</v>
      </c>
      <c r="K84" s="124">
        <f>TRUNC(J84+J84*$K$5,2)</f>
        <v>24.6</v>
      </c>
      <c r="L84" s="125">
        <f t="shared" si="9"/>
        <v>196.8</v>
      </c>
      <c r="M84" s="242"/>
      <c r="N84" s="126">
        <f t="shared" si="10"/>
        <v>196.8</v>
      </c>
      <c r="O84" s="126">
        <f t="shared" si="11"/>
        <v>0</v>
      </c>
      <c r="P84" s="126">
        <f t="shared" si="12"/>
        <v>0</v>
      </c>
      <c r="Q84" s="126">
        <f t="shared" si="13"/>
        <v>0</v>
      </c>
      <c r="R84" s="126">
        <f t="shared" si="14"/>
        <v>0</v>
      </c>
      <c r="S84" s="135">
        <f t="shared" si="15"/>
        <v>196.8</v>
      </c>
    </row>
    <row r="85" s="136" customFormat="1" ht="39" customHeight="1" spans="1:19">
      <c r="A85" s="243" t="s">
        <v>145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5"/>
      <c r="L85" s="246">
        <f t="shared" ref="L85:S85" si="16">SUM(L8:L84)</f>
        <v>95928.12</v>
      </c>
      <c r="M85" s="247"/>
      <c r="N85" s="248">
        <f t="shared" si="16"/>
        <v>67801.66</v>
      </c>
      <c r="O85" s="248">
        <f t="shared" si="16"/>
        <v>18803.52</v>
      </c>
      <c r="P85" s="248">
        <f t="shared" si="16"/>
        <v>0</v>
      </c>
      <c r="Q85" s="248">
        <f t="shared" si="16"/>
        <v>9322.94</v>
      </c>
      <c r="R85" s="248">
        <f t="shared" si="16"/>
        <v>0</v>
      </c>
      <c r="S85" s="248">
        <f t="shared" si="16"/>
        <v>95928.12</v>
      </c>
    </row>
    <row r="86" s="136" customFormat="1" customHeight="1" spans="2:15">
      <c r="B86" s="137"/>
      <c r="J86" s="138"/>
      <c r="K86" s="138"/>
      <c r="L86" s="210"/>
      <c r="M86" s="247"/>
      <c r="N86" s="247"/>
      <c r="O86" s="174"/>
    </row>
    <row r="87" customHeight="1" spans="12:12">
      <c r="L87" s="210">
        <f>L85+LOTIII_PRINCIPAL!L85</f>
        <v>479640.6</v>
      </c>
    </row>
  </sheetData>
  <mergeCells count="13">
    <mergeCell ref="A3:L3"/>
    <mergeCell ref="A4:L4"/>
    <mergeCell ref="A5:I5"/>
    <mergeCell ref="K5:L5"/>
    <mergeCell ref="D6:I6"/>
    <mergeCell ref="A85:K85"/>
    <mergeCell ref="A6:A7"/>
    <mergeCell ref="B6:B7"/>
    <mergeCell ref="C6:C7"/>
    <mergeCell ref="J6:J7"/>
    <mergeCell ref="K6:K7"/>
    <mergeCell ref="L6:L7"/>
    <mergeCell ref="A1:L2"/>
  </mergeCells>
  <conditionalFormatting sqref="M8:M84">
    <cfRule type="cellIs" dxfId="2" priority="3" operator="lessThan">
      <formula>49</formula>
    </cfRule>
    <cfRule type="cellIs" dxfId="1" priority="2" operator="greaterThan">
      <formula>50</formula>
    </cfRule>
    <cfRule type="cellIs" dxfId="0" priority="1" operator="greaterThan">
      <formula>150</formula>
    </cfRule>
  </conditionalFormatting>
  <printOptions horizontalCentered="1"/>
  <pageMargins left="0.751388888888889" right="0.751388888888889" top="1" bottom="1" header="0.5" footer="0.5"/>
  <pageSetup paperSize="9" scale="42" orientation="portrait" horizontalDpi="6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view="pageBreakPreview" zoomScale="76" zoomScaleNormal="100" workbookViewId="0">
      <selection activeCell="B3" sqref="B3:M3"/>
    </sheetView>
  </sheetViews>
  <sheetFormatPr defaultColWidth="41.5714285714286" defaultRowHeight="21.95" customHeight="1"/>
  <cols>
    <col min="1" max="1" width="1" style="136" customWidth="1"/>
    <col min="2" max="2" width="8" style="136" customWidth="1"/>
    <col min="3" max="3" width="72.8571428571429" style="137" customWidth="1"/>
    <col min="4" max="4" width="9" style="136" customWidth="1"/>
    <col min="5" max="5" width="23.7142857142857" style="136" customWidth="1"/>
    <col min="6" max="6" width="11.1428571428571" style="136" customWidth="1"/>
    <col min="7" max="7" width="14.4285714285714" style="136" customWidth="1"/>
    <col min="8" max="8" width="9.57142857142857" style="136" customWidth="1"/>
    <col min="9" max="9" width="13.1428571428571" style="136" customWidth="1"/>
    <col min="10" max="10" width="10.1428571428571" style="136" customWidth="1"/>
    <col min="11" max="11" width="16.8571428571429" style="138" customWidth="1"/>
    <col min="12" max="12" width="14.8571428571429" style="138" customWidth="1"/>
    <col min="13" max="13" width="18.7142857142857" style="210" customWidth="1"/>
    <col min="14" max="14" width="9.14285714285714" style="136" customWidth="1"/>
    <col min="15" max="15" width="28.8571428571429" style="136" customWidth="1"/>
    <col min="16" max="16" width="17.2857142857143" style="136" customWidth="1"/>
    <col min="17" max="19" width="15.2857142857143" style="136" customWidth="1"/>
    <col min="20" max="20" width="19.4285714285714" style="136" customWidth="1"/>
    <col min="21" max="21" width="15.2857142857143" style="136" customWidth="1"/>
    <col min="22" max="33" width="9.14285714285714" style="136" customWidth="1"/>
    <col min="34" max="16384" width="41.5714285714286" style="136"/>
  </cols>
  <sheetData>
    <row r="1" ht="45" customHeight="1" spans="2:13">
      <c r="B1" s="218" t="s">
        <v>230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3"/>
    </row>
    <row r="2" ht="27.95" customHeight="1" spans="2:13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4"/>
    </row>
    <row r="3" ht="27.95" customHeight="1" spans="2:13">
      <c r="B3" s="143" t="s">
        <v>231</v>
      </c>
      <c r="C3" s="144"/>
      <c r="D3" s="144"/>
      <c r="E3" s="144"/>
      <c r="F3" s="144"/>
      <c r="G3" s="144"/>
      <c r="H3" s="144"/>
      <c r="I3" s="144"/>
      <c r="J3" s="144"/>
      <c r="K3" s="164"/>
      <c r="L3" s="164"/>
      <c r="M3" s="225"/>
    </row>
    <row r="4" ht="66.95" customHeight="1" spans="2:13">
      <c r="B4" s="145" t="s">
        <v>46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66"/>
    </row>
    <row r="5" ht="37.5" customHeight="1" spans="2:13">
      <c r="B5" s="147" t="s">
        <v>47</v>
      </c>
      <c r="C5" s="148"/>
      <c r="D5" s="148"/>
      <c r="E5" s="148"/>
      <c r="F5" s="148"/>
      <c r="G5" s="148"/>
      <c r="H5" s="148"/>
      <c r="I5" s="148"/>
      <c r="J5" s="167"/>
      <c r="K5" s="88" t="s">
        <v>48</v>
      </c>
      <c r="L5" s="117">
        <v>0.2302</v>
      </c>
      <c r="M5" s="118"/>
    </row>
    <row r="6" ht="25.5" customHeight="1" spans="2:13">
      <c r="B6" s="149" t="s">
        <v>49</v>
      </c>
      <c r="C6" s="88" t="s">
        <v>6</v>
      </c>
      <c r="D6" s="88" t="s">
        <v>50</v>
      </c>
      <c r="E6" s="88" t="s">
        <v>51</v>
      </c>
      <c r="F6" s="88"/>
      <c r="G6" s="88"/>
      <c r="H6" s="88"/>
      <c r="I6" s="88"/>
      <c r="J6" s="88"/>
      <c r="K6" s="168" t="s">
        <v>150</v>
      </c>
      <c r="L6" s="169" t="s">
        <v>53</v>
      </c>
      <c r="M6" s="170" t="s">
        <v>7</v>
      </c>
    </row>
    <row r="7" ht="32.25" spans="2:20">
      <c r="B7" s="149"/>
      <c r="C7" s="88"/>
      <c r="D7" s="88"/>
      <c r="E7" s="88" t="s">
        <v>54</v>
      </c>
      <c r="F7" s="88" t="s">
        <v>55</v>
      </c>
      <c r="G7" s="88" t="s">
        <v>56</v>
      </c>
      <c r="H7" s="88" t="s">
        <v>57</v>
      </c>
      <c r="I7" s="88" t="s">
        <v>58</v>
      </c>
      <c r="J7" s="88" t="s">
        <v>59</v>
      </c>
      <c r="K7" s="171"/>
      <c r="L7" s="171"/>
      <c r="M7" s="170"/>
      <c r="O7" s="121" t="s">
        <v>54</v>
      </c>
      <c r="P7" s="122" t="s">
        <v>55</v>
      </c>
      <c r="Q7" s="122" t="s">
        <v>56</v>
      </c>
      <c r="R7" s="122" t="s">
        <v>57</v>
      </c>
      <c r="S7" s="122" t="s">
        <v>58</v>
      </c>
      <c r="T7" s="134" t="s">
        <v>7</v>
      </c>
    </row>
    <row r="8" ht="47.25" spans="2:20">
      <c r="B8" s="154">
        <v>1</v>
      </c>
      <c r="C8" s="155" t="s">
        <v>232</v>
      </c>
      <c r="D8" s="152" t="s">
        <v>50</v>
      </c>
      <c r="E8" s="152">
        <v>100</v>
      </c>
      <c r="F8" s="152">
        <v>80</v>
      </c>
      <c r="G8" s="152">
        <v>0</v>
      </c>
      <c r="H8" s="152">
        <v>20</v>
      </c>
      <c r="I8" s="152">
        <v>0</v>
      </c>
      <c r="J8" s="152">
        <f>E8+CX8+F8+G8+H8+I8</f>
        <v>200</v>
      </c>
      <c r="K8" s="123">
        <v>4.83</v>
      </c>
      <c r="L8" s="124">
        <f>TRUNC(K8+K8*$L$5,2)</f>
        <v>5.94</v>
      </c>
      <c r="M8" s="173">
        <f>J8*L8</f>
        <v>1188</v>
      </c>
      <c r="O8" s="126">
        <f>L8*E8</f>
        <v>594</v>
      </c>
      <c r="P8" s="126">
        <f>L8*F8</f>
        <v>475.2</v>
      </c>
      <c r="Q8" s="126">
        <f>L8*G8</f>
        <v>0</v>
      </c>
      <c r="R8" s="126">
        <f>L8*H8</f>
        <v>118.8</v>
      </c>
      <c r="S8" s="126">
        <f>L8*I8</f>
        <v>0</v>
      </c>
      <c r="T8" s="135">
        <f>SUM(O8:S8)</f>
        <v>1188</v>
      </c>
    </row>
    <row r="9" ht="31.5" spans="2:20">
      <c r="B9" s="154">
        <v>2</v>
      </c>
      <c r="C9" s="155" t="s">
        <v>233</v>
      </c>
      <c r="D9" s="152" t="s">
        <v>50</v>
      </c>
      <c r="E9" s="152">
        <v>0</v>
      </c>
      <c r="F9" s="152">
        <v>0</v>
      </c>
      <c r="G9" s="152">
        <v>200</v>
      </c>
      <c r="H9" s="152">
        <v>0</v>
      </c>
      <c r="I9" s="152">
        <v>0</v>
      </c>
      <c r="J9" s="152">
        <f t="shared" ref="J9:J40" si="0">E9+CX9+F9+G9+H9+I9</f>
        <v>200</v>
      </c>
      <c r="K9" s="123">
        <v>1.17</v>
      </c>
      <c r="L9" s="124">
        <f t="shared" ref="L9:L70" si="1">TRUNC(K9+K9*$L$5,2)</f>
        <v>1.43</v>
      </c>
      <c r="M9" s="173">
        <f t="shared" ref="M9:M70" si="2">J9*L9</f>
        <v>286</v>
      </c>
      <c r="O9" s="126">
        <f t="shared" ref="O9:O70" si="3">L9*E9</f>
        <v>0</v>
      </c>
      <c r="P9" s="126">
        <f t="shared" ref="P9:P70" si="4">L9*F9</f>
        <v>0</v>
      </c>
      <c r="Q9" s="126">
        <f t="shared" ref="Q9:Q70" si="5">L9*G9</f>
        <v>286</v>
      </c>
      <c r="R9" s="126">
        <f t="shared" ref="R9:R70" si="6">L9*H9</f>
        <v>0</v>
      </c>
      <c r="S9" s="126">
        <f t="shared" ref="S9:S70" si="7">L9*I9</f>
        <v>0</v>
      </c>
      <c r="T9" s="135">
        <f t="shared" ref="T9:T70" si="8">SUM(O9:S9)</f>
        <v>286</v>
      </c>
    </row>
    <row r="10" ht="31.5" spans="1:20">
      <c r="A10" s="222"/>
      <c r="B10" s="154">
        <v>3</v>
      </c>
      <c r="C10" s="156" t="s">
        <v>234</v>
      </c>
      <c r="D10" s="152" t="s">
        <v>50</v>
      </c>
      <c r="E10" s="159">
        <v>0</v>
      </c>
      <c r="F10" s="159">
        <v>0</v>
      </c>
      <c r="G10" s="159">
        <v>150</v>
      </c>
      <c r="H10" s="152">
        <v>0</v>
      </c>
      <c r="I10" s="152">
        <v>0</v>
      </c>
      <c r="J10" s="152">
        <f t="shared" si="0"/>
        <v>150</v>
      </c>
      <c r="K10" s="123">
        <v>0.52</v>
      </c>
      <c r="L10" s="124">
        <f t="shared" si="1"/>
        <v>0.63</v>
      </c>
      <c r="M10" s="173">
        <f t="shared" si="2"/>
        <v>94.5</v>
      </c>
      <c r="O10" s="126">
        <f t="shared" si="3"/>
        <v>0</v>
      </c>
      <c r="P10" s="126">
        <f t="shared" si="4"/>
        <v>0</v>
      </c>
      <c r="Q10" s="126">
        <f t="shared" si="5"/>
        <v>94.5</v>
      </c>
      <c r="R10" s="126">
        <f t="shared" si="6"/>
        <v>0</v>
      </c>
      <c r="S10" s="126">
        <f t="shared" si="7"/>
        <v>0</v>
      </c>
      <c r="T10" s="135">
        <f t="shared" si="8"/>
        <v>94.5</v>
      </c>
    </row>
    <row r="11" ht="47.25" spans="2:20">
      <c r="B11" s="154">
        <v>4</v>
      </c>
      <c r="C11" s="155" t="s">
        <v>235</v>
      </c>
      <c r="D11" s="152" t="s">
        <v>50</v>
      </c>
      <c r="E11" s="152">
        <v>80</v>
      </c>
      <c r="F11" s="152">
        <v>30</v>
      </c>
      <c r="G11" s="152">
        <v>0</v>
      </c>
      <c r="H11" s="152">
        <v>20</v>
      </c>
      <c r="I11" s="152">
        <v>0</v>
      </c>
      <c r="J11" s="152">
        <f t="shared" si="0"/>
        <v>130</v>
      </c>
      <c r="K11" s="123">
        <v>26.51</v>
      </c>
      <c r="L11" s="124">
        <f t="shared" si="1"/>
        <v>32.61</v>
      </c>
      <c r="M11" s="173">
        <f t="shared" si="2"/>
        <v>4239.3</v>
      </c>
      <c r="O11" s="126">
        <f t="shared" si="3"/>
        <v>2608.8</v>
      </c>
      <c r="P11" s="126">
        <f t="shared" si="4"/>
        <v>978.3</v>
      </c>
      <c r="Q11" s="126">
        <f t="shared" si="5"/>
        <v>0</v>
      </c>
      <c r="R11" s="126">
        <f t="shared" si="6"/>
        <v>652.2</v>
      </c>
      <c r="S11" s="126">
        <f t="shared" si="7"/>
        <v>0</v>
      </c>
      <c r="T11" s="135">
        <f t="shared" si="8"/>
        <v>4239.3</v>
      </c>
    </row>
    <row r="12" ht="15.75" spans="2:20">
      <c r="B12" s="154">
        <v>5</v>
      </c>
      <c r="C12" s="155" t="s">
        <v>236</v>
      </c>
      <c r="D12" s="152" t="s">
        <v>50</v>
      </c>
      <c r="E12" s="152">
        <v>100</v>
      </c>
      <c r="F12" s="152">
        <v>30</v>
      </c>
      <c r="G12" s="152">
        <v>0</v>
      </c>
      <c r="H12" s="152">
        <v>15</v>
      </c>
      <c r="I12" s="152">
        <v>0</v>
      </c>
      <c r="J12" s="152">
        <f t="shared" si="0"/>
        <v>145</v>
      </c>
      <c r="K12" s="123">
        <v>99.16</v>
      </c>
      <c r="L12" s="124">
        <f t="shared" si="1"/>
        <v>121.98</v>
      </c>
      <c r="M12" s="173">
        <f t="shared" si="2"/>
        <v>17687.1</v>
      </c>
      <c r="O12" s="126">
        <f t="shared" si="3"/>
        <v>12198</v>
      </c>
      <c r="P12" s="126">
        <f t="shared" si="4"/>
        <v>3659.4</v>
      </c>
      <c r="Q12" s="126">
        <f t="shared" si="5"/>
        <v>0</v>
      </c>
      <c r="R12" s="126">
        <f t="shared" si="6"/>
        <v>1829.7</v>
      </c>
      <c r="S12" s="126">
        <f t="shared" si="7"/>
        <v>0</v>
      </c>
      <c r="T12" s="135">
        <f t="shared" si="8"/>
        <v>17687.1</v>
      </c>
    </row>
    <row r="13" ht="15.75" spans="2:20">
      <c r="B13" s="154">
        <v>6</v>
      </c>
      <c r="C13" s="155" t="s">
        <v>237</v>
      </c>
      <c r="D13" s="152" t="s">
        <v>50</v>
      </c>
      <c r="E13" s="152">
        <v>100</v>
      </c>
      <c r="F13" s="152">
        <v>30</v>
      </c>
      <c r="G13" s="152">
        <v>0</v>
      </c>
      <c r="H13" s="152">
        <v>15</v>
      </c>
      <c r="I13" s="152">
        <v>0</v>
      </c>
      <c r="J13" s="152">
        <f t="shared" si="0"/>
        <v>145</v>
      </c>
      <c r="K13" s="123">
        <v>220</v>
      </c>
      <c r="L13" s="124">
        <f t="shared" si="1"/>
        <v>270.64</v>
      </c>
      <c r="M13" s="173">
        <f t="shared" si="2"/>
        <v>39242.8</v>
      </c>
      <c r="O13" s="126">
        <f t="shared" si="3"/>
        <v>27064</v>
      </c>
      <c r="P13" s="126">
        <f t="shared" si="4"/>
        <v>8119.2</v>
      </c>
      <c r="Q13" s="126">
        <f t="shared" si="5"/>
        <v>0</v>
      </c>
      <c r="R13" s="126">
        <f t="shared" si="6"/>
        <v>4059.6</v>
      </c>
      <c r="S13" s="126">
        <f t="shared" si="7"/>
        <v>0</v>
      </c>
      <c r="T13" s="135">
        <f t="shared" si="8"/>
        <v>39242.8</v>
      </c>
    </row>
    <row r="14" ht="15.75" spans="2:20">
      <c r="B14" s="154">
        <v>7</v>
      </c>
      <c r="C14" s="155" t="s">
        <v>238</v>
      </c>
      <c r="D14" s="152" t="s">
        <v>50</v>
      </c>
      <c r="E14" s="152">
        <v>40</v>
      </c>
      <c r="F14" s="152">
        <v>40</v>
      </c>
      <c r="G14" s="152">
        <v>0</v>
      </c>
      <c r="H14" s="152">
        <v>15</v>
      </c>
      <c r="I14" s="152">
        <v>0</v>
      </c>
      <c r="J14" s="152">
        <f t="shared" si="0"/>
        <v>95</v>
      </c>
      <c r="K14" s="123">
        <v>32.5</v>
      </c>
      <c r="L14" s="124">
        <f t="shared" si="1"/>
        <v>39.98</v>
      </c>
      <c r="M14" s="173">
        <f t="shared" si="2"/>
        <v>3798.1</v>
      </c>
      <c r="O14" s="126">
        <f t="shared" si="3"/>
        <v>1599.2</v>
      </c>
      <c r="P14" s="126">
        <f t="shared" si="4"/>
        <v>1599.2</v>
      </c>
      <c r="Q14" s="126">
        <f t="shared" si="5"/>
        <v>0</v>
      </c>
      <c r="R14" s="126">
        <f t="shared" si="6"/>
        <v>599.7</v>
      </c>
      <c r="S14" s="126">
        <f t="shared" si="7"/>
        <v>0</v>
      </c>
      <c r="T14" s="135">
        <f t="shared" si="8"/>
        <v>3798.1</v>
      </c>
    </row>
    <row r="15" ht="15.75" spans="2:20">
      <c r="B15" s="154">
        <v>8</v>
      </c>
      <c r="C15" s="155" t="s">
        <v>239</v>
      </c>
      <c r="D15" s="152" t="s">
        <v>50</v>
      </c>
      <c r="E15" s="152">
        <v>40</v>
      </c>
      <c r="F15" s="152">
        <v>40</v>
      </c>
      <c r="G15" s="152">
        <v>0</v>
      </c>
      <c r="H15" s="152">
        <v>15</v>
      </c>
      <c r="I15" s="152">
        <v>0</v>
      </c>
      <c r="J15" s="152">
        <f t="shared" si="0"/>
        <v>95</v>
      </c>
      <c r="K15" s="123">
        <v>45.59</v>
      </c>
      <c r="L15" s="124">
        <f t="shared" si="1"/>
        <v>56.08</v>
      </c>
      <c r="M15" s="173">
        <f t="shared" si="2"/>
        <v>5327.6</v>
      </c>
      <c r="O15" s="126">
        <f t="shared" si="3"/>
        <v>2243.2</v>
      </c>
      <c r="P15" s="126">
        <f t="shared" si="4"/>
        <v>2243.2</v>
      </c>
      <c r="Q15" s="126">
        <f t="shared" si="5"/>
        <v>0</v>
      </c>
      <c r="R15" s="126">
        <f t="shared" si="6"/>
        <v>841.2</v>
      </c>
      <c r="S15" s="126">
        <f t="shared" si="7"/>
        <v>0</v>
      </c>
      <c r="T15" s="135">
        <f t="shared" si="8"/>
        <v>5327.6</v>
      </c>
    </row>
    <row r="16" ht="31.5" spans="2:20">
      <c r="B16" s="154">
        <v>9</v>
      </c>
      <c r="C16" s="155" t="s">
        <v>240</v>
      </c>
      <c r="D16" s="152" t="s">
        <v>50</v>
      </c>
      <c r="E16" s="152">
        <v>40</v>
      </c>
      <c r="F16" s="159">
        <v>0</v>
      </c>
      <c r="G16" s="152">
        <v>0</v>
      </c>
      <c r="H16" s="152">
        <v>0</v>
      </c>
      <c r="I16" s="152">
        <v>0</v>
      </c>
      <c r="J16" s="152">
        <f t="shared" si="0"/>
        <v>40</v>
      </c>
      <c r="K16" s="123">
        <v>4.49</v>
      </c>
      <c r="L16" s="124">
        <f t="shared" si="1"/>
        <v>5.52</v>
      </c>
      <c r="M16" s="173">
        <f t="shared" si="2"/>
        <v>220.8</v>
      </c>
      <c r="O16" s="126">
        <f t="shared" si="3"/>
        <v>220.8</v>
      </c>
      <c r="P16" s="126">
        <f t="shared" si="4"/>
        <v>0</v>
      </c>
      <c r="Q16" s="126">
        <f t="shared" si="5"/>
        <v>0</v>
      </c>
      <c r="R16" s="126">
        <f t="shared" si="6"/>
        <v>0</v>
      </c>
      <c r="S16" s="126">
        <f t="shared" si="7"/>
        <v>0</v>
      </c>
      <c r="T16" s="135">
        <f t="shared" si="8"/>
        <v>220.8</v>
      </c>
    </row>
    <row r="17" ht="31.5" spans="2:20">
      <c r="B17" s="154">
        <v>10</v>
      </c>
      <c r="C17" s="155" t="s">
        <v>241</v>
      </c>
      <c r="D17" s="152" t="s">
        <v>50</v>
      </c>
      <c r="E17" s="152">
        <v>40</v>
      </c>
      <c r="F17" s="159">
        <v>0</v>
      </c>
      <c r="G17" s="152">
        <v>0</v>
      </c>
      <c r="H17" s="152">
        <v>0</v>
      </c>
      <c r="I17" s="152">
        <v>0</v>
      </c>
      <c r="J17" s="152">
        <f t="shared" si="0"/>
        <v>40</v>
      </c>
      <c r="K17" s="123">
        <v>6.66</v>
      </c>
      <c r="L17" s="124">
        <f t="shared" si="1"/>
        <v>8.19</v>
      </c>
      <c r="M17" s="173">
        <f t="shared" si="2"/>
        <v>327.6</v>
      </c>
      <c r="O17" s="126">
        <f t="shared" si="3"/>
        <v>327.6</v>
      </c>
      <c r="P17" s="126">
        <f t="shared" si="4"/>
        <v>0</v>
      </c>
      <c r="Q17" s="126">
        <f t="shared" si="5"/>
        <v>0</v>
      </c>
      <c r="R17" s="126">
        <f t="shared" si="6"/>
        <v>0</v>
      </c>
      <c r="S17" s="126">
        <f t="shared" si="7"/>
        <v>0</v>
      </c>
      <c r="T17" s="135">
        <f t="shared" si="8"/>
        <v>327.6</v>
      </c>
    </row>
    <row r="18" ht="15.75" spans="2:20">
      <c r="B18" s="154">
        <v>11</v>
      </c>
      <c r="C18" s="158" t="s">
        <v>242</v>
      </c>
      <c r="D18" s="152" t="s">
        <v>50</v>
      </c>
      <c r="E18" s="159">
        <v>30</v>
      </c>
      <c r="F18" s="159">
        <v>0</v>
      </c>
      <c r="G18" s="159">
        <v>8</v>
      </c>
      <c r="H18" s="152">
        <v>0</v>
      </c>
      <c r="I18" s="152">
        <v>0</v>
      </c>
      <c r="J18" s="152">
        <f t="shared" si="0"/>
        <v>38</v>
      </c>
      <c r="K18" s="123">
        <v>147.98</v>
      </c>
      <c r="L18" s="124">
        <f t="shared" si="1"/>
        <v>182.04</v>
      </c>
      <c r="M18" s="173">
        <f t="shared" si="2"/>
        <v>6917.52</v>
      </c>
      <c r="O18" s="126">
        <f t="shared" si="3"/>
        <v>5461.2</v>
      </c>
      <c r="P18" s="126">
        <f t="shared" si="4"/>
        <v>0</v>
      </c>
      <c r="Q18" s="126">
        <f t="shared" si="5"/>
        <v>1456.32</v>
      </c>
      <c r="R18" s="126">
        <f t="shared" si="6"/>
        <v>0</v>
      </c>
      <c r="S18" s="126">
        <f t="shared" si="7"/>
        <v>0</v>
      </c>
      <c r="T18" s="135">
        <f t="shared" si="8"/>
        <v>6917.52</v>
      </c>
    </row>
    <row r="19" ht="15.75" spans="2:20">
      <c r="B19" s="154">
        <v>12</v>
      </c>
      <c r="C19" s="155" t="s">
        <v>243</v>
      </c>
      <c r="D19" s="152" t="s">
        <v>50</v>
      </c>
      <c r="E19" s="152">
        <v>25</v>
      </c>
      <c r="F19" s="159">
        <v>0</v>
      </c>
      <c r="G19" s="152">
        <v>0</v>
      </c>
      <c r="H19" s="152">
        <v>0</v>
      </c>
      <c r="I19" s="152">
        <v>0</v>
      </c>
      <c r="J19" s="152">
        <f t="shared" si="0"/>
        <v>25</v>
      </c>
      <c r="K19" s="123">
        <v>338.46</v>
      </c>
      <c r="L19" s="124">
        <f t="shared" si="1"/>
        <v>416.37</v>
      </c>
      <c r="M19" s="173">
        <f t="shared" si="2"/>
        <v>10409.25</v>
      </c>
      <c r="O19" s="126">
        <f t="shared" si="3"/>
        <v>10409.25</v>
      </c>
      <c r="P19" s="126">
        <f t="shared" si="4"/>
        <v>0</v>
      </c>
      <c r="Q19" s="126">
        <f t="shared" si="5"/>
        <v>0</v>
      </c>
      <c r="R19" s="126">
        <f t="shared" si="6"/>
        <v>0</v>
      </c>
      <c r="S19" s="126">
        <f t="shared" si="7"/>
        <v>0</v>
      </c>
      <c r="T19" s="135">
        <f t="shared" si="8"/>
        <v>10409.25</v>
      </c>
    </row>
    <row r="20" ht="15.75" spans="2:20">
      <c r="B20" s="154">
        <v>13</v>
      </c>
      <c r="C20" s="155" t="s">
        <v>244</v>
      </c>
      <c r="D20" s="152" t="s">
        <v>50</v>
      </c>
      <c r="E20" s="152">
        <v>25</v>
      </c>
      <c r="F20" s="159">
        <v>0</v>
      </c>
      <c r="G20" s="152">
        <v>0</v>
      </c>
      <c r="H20" s="152">
        <v>0</v>
      </c>
      <c r="I20" s="152">
        <v>0</v>
      </c>
      <c r="J20" s="152">
        <f t="shared" si="0"/>
        <v>25</v>
      </c>
      <c r="K20" s="123">
        <v>573.63</v>
      </c>
      <c r="L20" s="124">
        <f t="shared" si="1"/>
        <v>705.67</v>
      </c>
      <c r="M20" s="173">
        <f t="shared" si="2"/>
        <v>17641.75</v>
      </c>
      <c r="O20" s="126">
        <f t="shared" si="3"/>
        <v>17641.75</v>
      </c>
      <c r="P20" s="126">
        <f t="shared" si="4"/>
        <v>0</v>
      </c>
      <c r="Q20" s="126">
        <f t="shared" si="5"/>
        <v>0</v>
      </c>
      <c r="R20" s="126">
        <f t="shared" si="6"/>
        <v>0</v>
      </c>
      <c r="S20" s="126">
        <f t="shared" si="7"/>
        <v>0</v>
      </c>
      <c r="T20" s="135">
        <f t="shared" si="8"/>
        <v>17641.75</v>
      </c>
    </row>
    <row r="21" ht="63" spans="2:20">
      <c r="B21" s="154">
        <v>14</v>
      </c>
      <c r="C21" s="155" t="s">
        <v>245</v>
      </c>
      <c r="D21" s="152" t="s">
        <v>50</v>
      </c>
      <c r="E21" s="152">
        <v>100</v>
      </c>
      <c r="F21" s="152">
        <v>30</v>
      </c>
      <c r="G21" s="152">
        <v>0</v>
      </c>
      <c r="H21" s="152">
        <v>15</v>
      </c>
      <c r="I21" s="152">
        <v>0</v>
      </c>
      <c r="J21" s="152">
        <f t="shared" si="0"/>
        <v>145</v>
      </c>
      <c r="K21" s="123">
        <v>23.56</v>
      </c>
      <c r="L21" s="124">
        <f t="shared" si="1"/>
        <v>28.98</v>
      </c>
      <c r="M21" s="173">
        <f t="shared" si="2"/>
        <v>4202.1</v>
      </c>
      <c r="O21" s="126">
        <f t="shared" si="3"/>
        <v>2898</v>
      </c>
      <c r="P21" s="126">
        <f t="shared" si="4"/>
        <v>869.4</v>
      </c>
      <c r="Q21" s="126">
        <f t="shared" si="5"/>
        <v>0</v>
      </c>
      <c r="R21" s="126">
        <f t="shared" si="6"/>
        <v>434.7</v>
      </c>
      <c r="S21" s="126">
        <f t="shared" si="7"/>
        <v>0</v>
      </c>
      <c r="T21" s="135">
        <f t="shared" si="8"/>
        <v>4202.1</v>
      </c>
    </row>
    <row r="22" ht="15.75" spans="2:20">
      <c r="B22" s="154">
        <v>15</v>
      </c>
      <c r="C22" s="155" t="s">
        <v>246</v>
      </c>
      <c r="D22" s="152" t="s">
        <v>50</v>
      </c>
      <c r="E22" s="152">
        <v>100</v>
      </c>
      <c r="F22" s="152">
        <v>80</v>
      </c>
      <c r="G22" s="152">
        <v>0</v>
      </c>
      <c r="H22" s="152">
        <v>30</v>
      </c>
      <c r="I22" s="152">
        <v>0</v>
      </c>
      <c r="J22" s="152">
        <f t="shared" si="0"/>
        <v>210</v>
      </c>
      <c r="K22" s="123">
        <v>3.15</v>
      </c>
      <c r="L22" s="124">
        <f t="shared" si="1"/>
        <v>3.87</v>
      </c>
      <c r="M22" s="173">
        <f t="shared" si="2"/>
        <v>812.7</v>
      </c>
      <c r="O22" s="126">
        <f t="shared" si="3"/>
        <v>387</v>
      </c>
      <c r="P22" s="126">
        <f t="shared" si="4"/>
        <v>309.6</v>
      </c>
      <c r="Q22" s="126">
        <f t="shared" si="5"/>
        <v>0</v>
      </c>
      <c r="R22" s="126">
        <f t="shared" si="6"/>
        <v>116.1</v>
      </c>
      <c r="S22" s="126">
        <f t="shared" si="7"/>
        <v>0</v>
      </c>
      <c r="T22" s="135">
        <f t="shared" si="8"/>
        <v>812.7</v>
      </c>
    </row>
    <row r="23" ht="31.5" spans="2:20">
      <c r="B23" s="154">
        <v>16</v>
      </c>
      <c r="C23" s="155" t="s">
        <v>247</v>
      </c>
      <c r="D23" s="152" t="s">
        <v>50</v>
      </c>
      <c r="E23" s="152">
        <v>100</v>
      </c>
      <c r="F23" s="159">
        <v>0</v>
      </c>
      <c r="G23" s="152">
        <v>0</v>
      </c>
      <c r="H23" s="152">
        <v>0</v>
      </c>
      <c r="I23" s="152">
        <v>0</v>
      </c>
      <c r="J23" s="152">
        <f t="shared" si="0"/>
        <v>100</v>
      </c>
      <c r="K23" s="123">
        <v>28.33</v>
      </c>
      <c r="L23" s="124">
        <f t="shared" si="1"/>
        <v>34.85</v>
      </c>
      <c r="M23" s="173">
        <f t="shared" si="2"/>
        <v>3485</v>
      </c>
      <c r="O23" s="126">
        <f t="shared" si="3"/>
        <v>3485</v>
      </c>
      <c r="P23" s="126">
        <f t="shared" si="4"/>
        <v>0</v>
      </c>
      <c r="Q23" s="126">
        <f t="shared" si="5"/>
        <v>0</v>
      </c>
      <c r="R23" s="126">
        <f t="shared" si="6"/>
        <v>0</v>
      </c>
      <c r="S23" s="126">
        <f t="shared" si="7"/>
        <v>0</v>
      </c>
      <c r="T23" s="135">
        <f t="shared" si="8"/>
        <v>3485</v>
      </c>
    </row>
    <row r="24" ht="15.75" spans="2:20">
      <c r="B24" s="154">
        <v>17</v>
      </c>
      <c r="C24" s="155" t="s">
        <v>248</v>
      </c>
      <c r="D24" s="152" t="s">
        <v>50</v>
      </c>
      <c r="E24" s="152">
        <v>100</v>
      </c>
      <c r="F24" s="159">
        <v>0</v>
      </c>
      <c r="G24" s="152">
        <v>0</v>
      </c>
      <c r="H24" s="152">
        <v>0</v>
      </c>
      <c r="I24" s="152">
        <v>0</v>
      </c>
      <c r="J24" s="152">
        <f t="shared" si="0"/>
        <v>100</v>
      </c>
      <c r="K24" s="123">
        <v>2.28</v>
      </c>
      <c r="L24" s="124">
        <f t="shared" si="1"/>
        <v>2.8</v>
      </c>
      <c r="M24" s="173">
        <f t="shared" si="2"/>
        <v>280</v>
      </c>
      <c r="O24" s="126">
        <f t="shared" si="3"/>
        <v>280</v>
      </c>
      <c r="P24" s="126">
        <f t="shared" si="4"/>
        <v>0</v>
      </c>
      <c r="Q24" s="126">
        <f t="shared" si="5"/>
        <v>0</v>
      </c>
      <c r="R24" s="126">
        <f t="shared" si="6"/>
        <v>0</v>
      </c>
      <c r="S24" s="126">
        <f t="shared" si="7"/>
        <v>0</v>
      </c>
      <c r="T24" s="135">
        <f t="shared" si="8"/>
        <v>280</v>
      </c>
    </row>
    <row r="25" ht="15.75" spans="2:20">
      <c r="B25" s="154">
        <v>18</v>
      </c>
      <c r="C25" s="155" t="s">
        <v>249</v>
      </c>
      <c r="D25" s="152" t="s">
        <v>50</v>
      </c>
      <c r="E25" s="152">
        <v>100</v>
      </c>
      <c r="F25" s="159">
        <v>0</v>
      </c>
      <c r="G25" s="152">
        <v>0</v>
      </c>
      <c r="H25" s="152">
        <v>0</v>
      </c>
      <c r="I25" s="152">
        <v>0</v>
      </c>
      <c r="J25" s="152">
        <f t="shared" si="0"/>
        <v>100</v>
      </c>
      <c r="K25" s="123">
        <v>3.92</v>
      </c>
      <c r="L25" s="124">
        <f t="shared" si="1"/>
        <v>4.82</v>
      </c>
      <c r="M25" s="173">
        <f t="shared" si="2"/>
        <v>482</v>
      </c>
      <c r="O25" s="126">
        <f t="shared" si="3"/>
        <v>482</v>
      </c>
      <c r="P25" s="126">
        <f t="shared" si="4"/>
        <v>0</v>
      </c>
      <c r="Q25" s="126">
        <f t="shared" si="5"/>
        <v>0</v>
      </c>
      <c r="R25" s="126">
        <f t="shared" si="6"/>
        <v>0</v>
      </c>
      <c r="S25" s="126">
        <f t="shared" si="7"/>
        <v>0</v>
      </c>
      <c r="T25" s="135">
        <f t="shared" si="8"/>
        <v>482</v>
      </c>
    </row>
    <row r="26" ht="31.5" spans="2:20">
      <c r="B26" s="154">
        <v>19</v>
      </c>
      <c r="C26" s="155" t="s">
        <v>250</v>
      </c>
      <c r="D26" s="152" t="s">
        <v>50</v>
      </c>
      <c r="E26" s="152">
        <v>100</v>
      </c>
      <c r="F26" s="159">
        <v>0</v>
      </c>
      <c r="G26" s="152">
        <v>0</v>
      </c>
      <c r="H26" s="152">
        <v>0</v>
      </c>
      <c r="I26" s="152">
        <v>0</v>
      </c>
      <c r="J26" s="152">
        <f t="shared" si="0"/>
        <v>100</v>
      </c>
      <c r="K26" s="123">
        <v>16.48</v>
      </c>
      <c r="L26" s="124">
        <f t="shared" si="1"/>
        <v>20.27</v>
      </c>
      <c r="M26" s="173">
        <f t="shared" si="2"/>
        <v>2027</v>
      </c>
      <c r="O26" s="126">
        <f t="shared" si="3"/>
        <v>2027</v>
      </c>
      <c r="P26" s="126">
        <f t="shared" si="4"/>
        <v>0</v>
      </c>
      <c r="Q26" s="126">
        <f t="shared" si="5"/>
        <v>0</v>
      </c>
      <c r="R26" s="126">
        <f t="shared" si="6"/>
        <v>0</v>
      </c>
      <c r="S26" s="126">
        <f t="shared" si="7"/>
        <v>0</v>
      </c>
      <c r="T26" s="135">
        <f t="shared" si="8"/>
        <v>2027</v>
      </c>
    </row>
    <row r="27" ht="15.75" spans="2:20">
      <c r="B27" s="154">
        <v>20</v>
      </c>
      <c r="C27" s="155" t="s">
        <v>251</v>
      </c>
      <c r="D27" s="152" t="s">
        <v>50</v>
      </c>
      <c r="E27" s="152">
        <v>100</v>
      </c>
      <c r="F27" s="159">
        <v>0</v>
      </c>
      <c r="G27" s="152">
        <v>0</v>
      </c>
      <c r="H27" s="152">
        <v>0</v>
      </c>
      <c r="I27" s="152">
        <v>0</v>
      </c>
      <c r="J27" s="152">
        <f t="shared" si="0"/>
        <v>100</v>
      </c>
      <c r="K27" s="123">
        <v>60</v>
      </c>
      <c r="L27" s="124">
        <f t="shared" si="1"/>
        <v>73.81</v>
      </c>
      <c r="M27" s="173">
        <f t="shared" si="2"/>
        <v>7381</v>
      </c>
      <c r="O27" s="126">
        <f t="shared" si="3"/>
        <v>7381</v>
      </c>
      <c r="P27" s="126">
        <f t="shared" si="4"/>
        <v>0</v>
      </c>
      <c r="Q27" s="126">
        <f t="shared" si="5"/>
        <v>0</v>
      </c>
      <c r="R27" s="126">
        <f t="shared" si="6"/>
        <v>0</v>
      </c>
      <c r="S27" s="126">
        <f t="shared" si="7"/>
        <v>0</v>
      </c>
      <c r="T27" s="135">
        <f t="shared" si="8"/>
        <v>7381</v>
      </c>
    </row>
    <row r="28" ht="15.75" spans="2:20">
      <c r="B28" s="154">
        <v>21</v>
      </c>
      <c r="C28" s="155" t="s">
        <v>252</v>
      </c>
      <c r="D28" s="152" t="s">
        <v>50</v>
      </c>
      <c r="E28" s="152">
        <v>100</v>
      </c>
      <c r="F28" s="159">
        <v>0</v>
      </c>
      <c r="G28" s="152">
        <v>0</v>
      </c>
      <c r="H28" s="152">
        <v>0</v>
      </c>
      <c r="I28" s="152">
        <v>0</v>
      </c>
      <c r="J28" s="152">
        <f t="shared" si="0"/>
        <v>100</v>
      </c>
      <c r="K28" s="123">
        <v>5.01</v>
      </c>
      <c r="L28" s="124">
        <f t="shared" si="1"/>
        <v>6.16</v>
      </c>
      <c r="M28" s="173">
        <f t="shared" si="2"/>
        <v>616</v>
      </c>
      <c r="O28" s="126">
        <f t="shared" si="3"/>
        <v>616</v>
      </c>
      <c r="P28" s="126">
        <f t="shared" si="4"/>
        <v>0</v>
      </c>
      <c r="Q28" s="126">
        <f t="shared" si="5"/>
        <v>0</v>
      </c>
      <c r="R28" s="126">
        <f t="shared" si="6"/>
        <v>0</v>
      </c>
      <c r="S28" s="126">
        <f t="shared" si="7"/>
        <v>0</v>
      </c>
      <c r="T28" s="135">
        <f t="shared" si="8"/>
        <v>616</v>
      </c>
    </row>
    <row r="29" ht="15.75" spans="2:20">
      <c r="B29" s="154">
        <v>22</v>
      </c>
      <c r="C29" s="155" t="s">
        <v>253</v>
      </c>
      <c r="D29" s="152" t="s">
        <v>50</v>
      </c>
      <c r="E29" s="152">
        <v>100</v>
      </c>
      <c r="F29" s="159">
        <v>0</v>
      </c>
      <c r="G29" s="152">
        <v>0</v>
      </c>
      <c r="H29" s="152">
        <v>0</v>
      </c>
      <c r="I29" s="152">
        <v>0</v>
      </c>
      <c r="J29" s="152">
        <f t="shared" si="0"/>
        <v>100</v>
      </c>
      <c r="K29" s="123">
        <v>7.07</v>
      </c>
      <c r="L29" s="124">
        <f t="shared" si="1"/>
        <v>8.69</v>
      </c>
      <c r="M29" s="173">
        <f t="shared" si="2"/>
        <v>869</v>
      </c>
      <c r="O29" s="126">
        <f t="shared" si="3"/>
        <v>869</v>
      </c>
      <c r="P29" s="126">
        <f t="shared" si="4"/>
        <v>0</v>
      </c>
      <c r="Q29" s="126">
        <f t="shared" si="5"/>
        <v>0</v>
      </c>
      <c r="R29" s="126">
        <f t="shared" si="6"/>
        <v>0</v>
      </c>
      <c r="S29" s="126">
        <f t="shared" si="7"/>
        <v>0</v>
      </c>
      <c r="T29" s="135">
        <f t="shared" si="8"/>
        <v>869</v>
      </c>
    </row>
    <row r="30" ht="15.75" spans="2:20">
      <c r="B30" s="154">
        <v>23</v>
      </c>
      <c r="C30" s="155" t="s">
        <v>254</v>
      </c>
      <c r="D30" s="152" t="s">
        <v>50</v>
      </c>
      <c r="E30" s="152">
        <v>100</v>
      </c>
      <c r="F30" s="152">
        <v>80</v>
      </c>
      <c r="G30" s="152">
        <v>0</v>
      </c>
      <c r="H30" s="152">
        <v>30</v>
      </c>
      <c r="I30" s="152">
        <v>0</v>
      </c>
      <c r="J30" s="152">
        <f t="shared" si="0"/>
        <v>210</v>
      </c>
      <c r="K30" s="123">
        <v>2.99</v>
      </c>
      <c r="L30" s="124">
        <f t="shared" si="1"/>
        <v>3.67</v>
      </c>
      <c r="M30" s="173">
        <f t="shared" si="2"/>
        <v>770.7</v>
      </c>
      <c r="O30" s="126">
        <f t="shared" si="3"/>
        <v>367</v>
      </c>
      <c r="P30" s="126">
        <f t="shared" si="4"/>
        <v>293.6</v>
      </c>
      <c r="Q30" s="126">
        <f t="shared" si="5"/>
        <v>0</v>
      </c>
      <c r="R30" s="126">
        <f t="shared" si="6"/>
        <v>110.1</v>
      </c>
      <c r="S30" s="126">
        <f t="shared" si="7"/>
        <v>0</v>
      </c>
      <c r="T30" s="135">
        <f t="shared" si="8"/>
        <v>770.7</v>
      </c>
    </row>
    <row r="31" ht="15.75" spans="2:20">
      <c r="B31" s="154">
        <v>24</v>
      </c>
      <c r="C31" s="155" t="s">
        <v>255</v>
      </c>
      <c r="D31" s="152" t="s">
        <v>50</v>
      </c>
      <c r="E31" s="152">
        <v>100</v>
      </c>
      <c r="F31" s="152">
        <v>80</v>
      </c>
      <c r="G31" s="152">
        <v>0</v>
      </c>
      <c r="H31" s="152">
        <v>30</v>
      </c>
      <c r="I31" s="152">
        <v>0</v>
      </c>
      <c r="J31" s="152">
        <f t="shared" si="0"/>
        <v>210</v>
      </c>
      <c r="K31" s="123">
        <v>2.81</v>
      </c>
      <c r="L31" s="124">
        <f t="shared" si="1"/>
        <v>3.45</v>
      </c>
      <c r="M31" s="173">
        <f t="shared" si="2"/>
        <v>724.5</v>
      </c>
      <c r="O31" s="126">
        <f t="shared" si="3"/>
        <v>345</v>
      </c>
      <c r="P31" s="126">
        <f t="shared" si="4"/>
        <v>276</v>
      </c>
      <c r="Q31" s="126">
        <f t="shared" si="5"/>
        <v>0</v>
      </c>
      <c r="R31" s="126">
        <f t="shared" si="6"/>
        <v>103.5</v>
      </c>
      <c r="S31" s="126">
        <f t="shared" si="7"/>
        <v>0</v>
      </c>
      <c r="T31" s="135">
        <f t="shared" si="8"/>
        <v>724.5</v>
      </c>
    </row>
    <row r="32" ht="31.5" spans="2:20">
      <c r="B32" s="154">
        <v>25</v>
      </c>
      <c r="C32" s="155" t="s">
        <v>256</v>
      </c>
      <c r="D32" s="152" t="s">
        <v>50</v>
      </c>
      <c r="E32" s="152">
        <v>100</v>
      </c>
      <c r="F32" s="152">
        <v>80</v>
      </c>
      <c r="G32" s="152">
        <v>0</v>
      </c>
      <c r="H32" s="152">
        <v>50</v>
      </c>
      <c r="I32" s="152">
        <v>0</v>
      </c>
      <c r="J32" s="152">
        <f t="shared" si="0"/>
        <v>230</v>
      </c>
      <c r="K32" s="123">
        <v>3.07</v>
      </c>
      <c r="L32" s="124">
        <f t="shared" si="1"/>
        <v>3.77</v>
      </c>
      <c r="M32" s="173">
        <f t="shared" si="2"/>
        <v>867.1</v>
      </c>
      <c r="O32" s="126">
        <f t="shared" si="3"/>
        <v>377</v>
      </c>
      <c r="P32" s="126">
        <f t="shared" si="4"/>
        <v>301.6</v>
      </c>
      <c r="Q32" s="126">
        <f t="shared" si="5"/>
        <v>0</v>
      </c>
      <c r="R32" s="126">
        <f t="shared" si="6"/>
        <v>188.5</v>
      </c>
      <c r="S32" s="126">
        <f t="shared" si="7"/>
        <v>0</v>
      </c>
      <c r="T32" s="135">
        <f t="shared" si="8"/>
        <v>867.1</v>
      </c>
    </row>
    <row r="33" ht="15.75" spans="2:20">
      <c r="B33" s="154">
        <v>26</v>
      </c>
      <c r="C33" s="155" t="s">
        <v>257</v>
      </c>
      <c r="D33" s="152" t="s">
        <v>50</v>
      </c>
      <c r="E33" s="152">
        <v>100</v>
      </c>
      <c r="F33" s="159">
        <v>0</v>
      </c>
      <c r="G33" s="152">
        <v>0</v>
      </c>
      <c r="H33" s="152">
        <v>0</v>
      </c>
      <c r="I33" s="152">
        <v>0</v>
      </c>
      <c r="J33" s="152">
        <f t="shared" si="0"/>
        <v>100</v>
      </c>
      <c r="K33" s="123">
        <v>23.78</v>
      </c>
      <c r="L33" s="124">
        <f t="shared" si="1"/>
        <v>29.25</v>
      </c>
      <c r="M33" s="173">
        <f t="shared" si="2"/>
        <v>2925</v>
      </c>
      <c r="O33" s="126">
        <f t="shared" si="3"/>
        <v>2925</v>
      </c>
      <c r="P33" s="126">
        <f t="shared" si="4"/>
        <v>0</v>
      </c>
      <c r="Q33" s="126">
        <f t="shared" si="5"/>
        <v>0</v>
      </c>
      <c r="R33" s="126">
        <f t="shared" si="6"/>
        <v>0</v>
      </c>
      <c r="S33" s="126">
        <f t="shared" si="7"/>
        <v>0</v>
      </c>
      <c r="T33" s="135">
        <f t="shared" si="8"/>
        <v>2925</v>
      </c>
    </row>
    <row r="34" ht="15.75" spans="2:20">
      <c r="B34" s="154">
        <v>27</v>
      </c>
      <c r="C34" s="156" t="s">
        <v>258</v>
      </c>
      <c r="D34" s="152" t="s">
        <v>50</v>
      </c>
      <c r="E34" s="159">
        <v>80</v>
      </c>
      <c r="F34" s="159">
        <v>0</v>
      </c>
      <c r="G34" s="159">
        <v>200</v>
      </c>
      <c r="H34" s="152">
        <v>0</v>
      </c>
      <c r="I34" s="152">
        <v>0</v>
      </c>
      <c r="J34" s="152">
        <f t="shared" si="0"/>
        <v>280</v>
      </c>
      <c r="K34" s="123">
        <v>61.69</v>
      </c>
      <c r="L34" s="124">
        <f t="shared" si="1"/>
        <v>75.89</v>
      </c>
      <c r="M34" s="173">
        <f t="shared" si="2"/>
        <v>21249.2</v>
      </c>
      <c r="O34" s="126">
        <f t="shared" si="3"/>
        <v>6071.2</v>
      </c>
      <c r="P34" s="126">
        <f t="shared" si="4"/>
        <v>0</v>
      </c>
      <c r="Q34" s="126">
        <f t="shared" si="5"/>
        <v>15178</v>
      </c>
      <c r="R34" s="126">
        <f t="shared" si="6"/>
        <v>0</v>
      </c>
      <c r="S34" s="126">
        <f t="shared" si="7"/>
        <v>0</v>
      </c>
      <c r="T34" s="135">
        <f t="shared" si="8"/>
        <v>21249.2</v>
      </c>
    </row>
    <row r="35" ht="31.5" spans="2:20">
      <c r="B35" s="154">
        <v>28</v>
      </c>
      <c r="C35" s="156" t="s">
        <v>259</v>
      </c>
      <c r="D35" s="152" t="s">
        <v>50</v>
      </c>
      <c r="E35" s="152">
        <v>80</v>
      </c>
      <c r="F35" s="159">
        <v>0</v>
      </c>
      <c r="G35" s="152">
        <v>200</v>
      </c>
      <c r="H35" s="152">
        <v>0</v>
      </c>
      <c r="I35" s="152">
        <v>0</v>
      </c>
      <c r="J35" s="152">
        <f t="shared" si="0"/>
        <v>280</v>
      </c>
      <c r="K35" s="123">
        <v>3.99</v>
      </c>
      <c r="L35" s="124">
        <f t="shared" si="1"/>
        <v>4.9</v>
      </c>
      <c r="M35" s="173">
        <f t="shared" si="2"/>
        <v>1372</v>
      </c>
      <c r="O35" s="126">
        <f t="shared" si="3"/>
        <v>392</v>
      </c>
      <c r="P35" s="126">
        <f t="shared" si="4"/>
        <v>0</v>
      </c>
      <c r="Q35" s="126">
        <f t="shared" si="5"/>
        <v>980</v>
      </c>
      <c r="R35" s="126">
        <f t="shared" si="6"/>
        <v>0</v>
      </c>
      <c r="S35" s="126">
        <f t="shared" si="7"/>
        <v>0</v>
      </c>
      <c r="T35" s="135">
        <f t="shared" si="8"/>
        <v>1372</v>
      </c>
    </row>
    <row r="36" ht="31.5" spans="2:20">
      <c r="B36" s="154">
        <v>29</v>
      </c>
      <c r="C36" s="156" t="s">
        <v>260</v>
      </c>
      <c r="D36" s="152" t="s">
        <v>50</v>
      </c>
      <c r="E36" s="159">
        <v>50</v>
      </c>
      <c r="F36" s="159">
        <v>0</v>
      </c>
      <c r="G36" s="159">
        <v>50</v>
      </c>
      <c r="H36" s="152">
        <v>0</v>
      </c>
      <c r="I36" s="152">
        <v>0</v>
      </c>
      <c r="J36" s="152">
        <f t="shared" si="0"/>
        <v>100</v>
      </c>
      <c r="K36" s="123">
        <v>1.9</v>
      </c>
      <c r="L36" s="124">
        <f t="shared" si="1"/>
        <v>2.33</v>
      </c>
      <c r="M36" s="173">
        <f t="shared" si="2"/>
        <v>233</v>
      </c>
      <c r="O36" s="126">
        <f t="shared" si="3"/>
        <v>116.5</v>
      </c>
      <c r="P36" s="126">
        <f t="shared" si="4"/>
        <v>0</v>
      </c>
      <c r="Q36" s="126">
        <f t="shared" si="5"/>
        <v>116.5</v>
      </c>
      <c r="R36" s="126">
        <f t="shared" si="6"/>
        <v>0</v>
      </c>
      <c r="S36" s="126">
        <f t="shared" si="7"/>
        <v>0</v>
      </c>
      <c r="T36" s="135">
        <f t="shared" si="8"/>
        <v>233</v>
      </c>
    </row>
    <row r="37" ht="15.75" spans="2:20">
      <c r="B37" s="154">
        <v>30</v>
      </c>
      <c r="C37" s="155" t="s">
        <v>261</v>
      </c>
      <c r="D37" s="152" t="s">
        <v>50</v>
      </c>
      <c r="E37" s="152">
        <v>100</v>
      </c>
      <c r="F37" s="152">
        <v>20</v>
      </c>
      <c r="G37" s="152">
        <v>0</v>
      </c>
      <c r="H37" s="152">
        <v>15</v>
      </c>
      <c r="I37" s="152">
        <v>0</v>
      </c>
      <c r="J37" s="152">
        <f t="shared" si="0"/>
        <v>135</v>
      </c>
      <c r="K37" s="123">
        <v>62.9</v>
      </c>
      <c r="L37" s="124">
        <f t="shared" si="1"/>
        <v>77.37</v>
      </c>
      <c r="M37" s="173">
        <f t="shared" si="2"/>
        <v>10444.95</v>
      </c>
      <c r="O37" s="126">
        <f t="shared" si="3"/>
        <v>7737</v>
      </c>
      <c r="P37" s="126">
        <f t="shared" si="4"/>
        <v>1547.4</v>
      </c>
      <c r="Q37" s="126">
        <f t="shared" si="5"/>
        <v>0</v>
      </c>
      <c r="R37" s="126">
        <f t="shared" si="6"/>
        <v>1160.55</v>
      </c>
      <c r="S37" s="126">
        <f t="shared" si="7"/>
        <v>0</v>
      </c>
      <c r="T37" s="135">
        <f t="shared" si="8"/>
        <v>10444.95</v>
      </c>
    </row>
    <row r="38" ht="31.5" spans="2:20">
      <c r="B38" s="154">
        <v>31</v>
      </c>
      <c r="C38" s="155" t="s">
        <v>262</v>
      </c>
      <c r="D38" s="152" t="s">
        <v>50</v>
      </c>
      <c r="E38" s="152">
        <v>100</v>
      </c>
      <c r="F38" s="152">
        <v>40</v>
      </c>
      <c r="G38" s="152">
        <v>0</v>
      </c>
      <c r="H38" s="152">
        <v>15</v>
      </c>
      <c r="I38" s="152">
        <v>0</v>
      </c>
      <c r="J38" s="152">
        <f t="shared" si="0"/>
        <v>155</v>
      </c>
      <c r="K38" s="123">
        <v>89.95</v>
      </c>
      <c r="L38" s="124">
        <f t="shared" si="1"/>
        <v>110.65</v>
      </c>
      <c r="M38" s="173">
        <f t="shared" si="2"/>
        <v>17150.75</v>
      </c>
      <c r="O38" s="126">
        <f t="shared" si="3"/>
        <v>11065</v>
      </c>
      <c r="P38" s="126">
        <f t="shared" si="4"/>
        <v>4426</v>
      </c>
      <c r="Q38" s="126">
        <f t="shared" si="5"/>
        <v>0</v>
      </c>
      <c r="R38" s="126">
        <f t="shared" si="6"/>
        <v>1659.75</v>
      </c>
      <c r="S38" s="126">
        <f t="shared" si="7"/>
        <v>0</v>
      </c>
      <c r="T38" s="135">
        <f t="shared" si="8"/>
        <v>17150.75</v>
      </c>
    </row>
    <row r="39" ht="31.5" spans="2:20">
      <c r="B39" s="154">
        <v>32</v>
      </c>
      <c r="C39" s="155" t="s">
        <v>263</v>
      </c>
      <c r="D39" s="152" t="s">
        <v>50</v>
      </c>
      <c r="E39" s="152">
        <v>15</v>
      </c>
      <c r="F39" s="159">
        <v>0</v>
      </c>
      <c r="G39" s="152">
        <v>0</v>
      </c>
      <c r="H39" s="152">
        <v>0</v>
      </c>
      <c r="I39" s="152">
        <v>0</v>
      </c>
      <c r="J39" s="152">
        <f t="shared" si="0"/>
        <v>15</v>
      </c>
      <c r="K39" s="123">
        <v>77.66</v>
      </c>
      <c r="L39" s="124">
        <f t="shared" si="1"/>
        <v>95.53</v>
      </c>
      <c r="M39" s="173">
        <f t="shared" si="2"/>
        <v>1432.95</v>
      </c>
      <c r="O39" s="126">
        <f t="shared" si="3"/>
        <v>1432.95</v>
      </c>
      <c r="P39" s="126">
        <f t="shared" si="4"/>
        <v>0</v>
      </c>
      <c r="Q39" s="126">
        <f t="shared" si="5"/>
        <v>0</v>
      </c>
      <c r="R39" s="126">
        <f t="shared" si="6"/>
        <v>0</v>
      </c>
      <c r="S39" s="126">
        <f t="shared" si="7"/>
        <v>0</v>
      </c>
      <c r="T39" s="135">
        <f t="shared" si="8"/>
        <v>1432.95</v>
      </c>
    </row>
    <row r="40" ht="15.75" spans="2:20">
      <c r="B40" s="154">
        <v>33</v>
      </c>
      <c r="C40" s="155" t="s">
        <v>264</v>
      </c>
      <c r="D40" s="152" t="s">
        <v>50</v>
      </c>
      <c r="E40" s="152">
        <v>100</v>
      </c>
      <c r="F40" s="152">
        <v>50</v>
      </c>
      <c r="G40" s="152">
        <v>0</v>
      </c>
      <c r="H40" s="152">
        <v>25</v>
      </c>
      <c r="I40" s="152">
        <v>0</v>
      </c>
      <c r="J40" s="152">
        <f t="shared" si="0"/>
        <v>175</v>
      </c>
      <c r="K40" s="123">
        <v>8.22</v>
      </c>
      <c r="L40" s="124">
        <f t="shared" si="1"/>
        <v>10.11</v>
      </c>
      <c r="M40" s="173">
        <f t="shared" si="2"/>
        <v>1769.25</v>
      </c>
      <c r="O40" s="126">
        <f t="shared" si="3"/>
        <v>1011</v>
      </c>
      <c r="P40" s="126">
        <f t="shared" si="4"/>
        <v>505.5</v>
      </c>
      <c r="Q40" s="126">
        <f t="shared" si="5"/>
        <v>0</v>
      </c>
      <c r="R40" s="126">
        <f t="shared" si="6"/>
        <v>252.75</v>
      </c>
      <c r="S40" s="126">
        <f t="shared" si="7"/>
        <v>0</v>
      </c>
      <c r="T40" s="135">
        <f t="shared" si="8"/>
        <v>1769.25</v>
      </c>
    </row>
    <row r="41" ht="15.75" spans="2:20">
      <c r="B41" s="154">
        <v>34</v>
      </c>
      <c r="C41" s="155" t="s">
        <v>265</v>
      </c>
      <c r="D41" s="152" t="s">
        <v>50</v>
      </c>
      <c r="E41" s="152">
        <v>100</v>
      </c>
      <c r="F41" s="152">
        <v>50</v>
      </c>
      <c r="G41" s="152">
        <v>0</v>
      </c>
      <c r="H41" s="152">
        <v>25</v>
      </c>
      <c r="I41" s="152">
        <v>0</v>
      </c>
      <c r="J41" s="152">
        <f t="shared" ref="J41:J70" si="9">E41+CX41+F41+G41+H41+I41</f>
        <v>175</v>
      </c>
      <c r="K41" s="123">
        <v>16.73</v>
      </c>
      <c r="L41" s="124">
        <f t="shared" si="1"/>
        <v>20.58</v>
      </c>
      <c r="M41" s="173">
        <f t="shared" si="2"/>
        <v>3601.5</v>
      </c>
      <c r="O41" s="126">
        <f t="shared" si="3"/>
        <v>2058</v>
      </c>
      <c r="P41" s="126">
        <f t="shared" si="4"/>
        <v>1029</v>
      </c>
      <c r="Q41" s="126">
        <f t="shared" si="5"/>
        <v>0</v>
      </c>
      <c r="R41" s="126">
        <f t="shared" si="6"/>
        <v>514.5</v>
      </c>
      <c r="S41" s="126">
        <f t="shared" si="7"/>
        <v>0</v>
      </c>
      <c r="T41" s="135">
        <f t="shared" si="8"/>
        <v>3601.5</v>
      </c>
    </row>
    <row r="42" ht="15.75" spans="2:20">
      <c r="B42" s="154">
        <v>35</v>
      </c>
      <c r="C42" s="155" t="s">
        <v>266</v>
      </c>
      <c r="D42" s="152" t="s">
        <v>50</v>
      </c>
      <c r="E42" s="152">
        <v>100</v>
      </c>
      <c r="F42" s="152">
        <v>50</v>
      </c>
      <c r="G42" s="152">
        <v>0</v>
      </c>
      <c r="H42" s="152">
        <v>25</v>
      </c>
      <c r="I42" s="152">
        <v>0</v>
      </c>
      <c r="J42" s="152">
        <f t="shared" si="9"/>
        <v>175</v>
      </c>
      <c r="K42" s="123">
        <v>3.16</v>
      </c>
      <c r="L42" s="124">
        <f t="shared" si="1"/>
        <v>3.88</v>
      </c>
      <c r="M42" s="173">
        <f t="shared" si="2"/>
        <v>679</v>
      </c>
      <c r="O42" s="126">
        <f t="shared" si="3"/>
        <v>388</v>
      </c>
      <c r="P42" s="126">
        <f t="shared" si="4"/>
        <v>194</v>
      </c>
      <c r="Q42" s="126">
        <f t="shared" si="5"/>
        <v>0</v>
      </c>
      <c r="R42" s="126">
        <f t="shared" si="6"/>
        <v>97</v>
      </c>
      <c r="S42" s="126">
        <f t="shared" si="7"/>
        <v>0</v>
      </c>
      <c r="T42" s="135">
        <f t="shared" si="8"/>
        <v>679</v>
      </c>
    </row>
    <row r="43" ht="15.75" spans="2:20">
      <c r="B43" s="154">
        <v>36</v>
      </c>
      <c r="C43" s="155" t="s">
        <v>267</v>
      </c>
      <c r="D43" s="152" t="s">
        <v>50</v>
      </c>
      <c r="E43" s="152">
        <v>100</v>
      </c>
      <c r="F43" s="152">
        <v>50</v>
      </c>
      <c r="G43" s="152">
        <v>0</v>
      </c>
      <c r="H43" s="152">
        <v>25</v>
      </c>
      <c r="I43" s="152">
        <v>0</v>
      </c>
      <c r="J43" s="152">
        <f t="shared" si="9"/>
        <v>175</v>
      </c>
      <c r="K43" s="123">
        <v>4.88</v>
      </c>
      <c r="L43" s="124">
        <f t="shared" si="1"/>
        <v>6</v>
      </c>
      <c r="M43" s="173">
        <f t="shared" si="2"/>
        <v>1050</v>
      </c>
      <c r="O43" s="126">
        <f t="shared" si="3"/>
        <v>600</v>
      </c>
      <c r="P43" s="126">
        <f t="shared" si="4"/>
        <v>300</v>
      </c>
      <c r="Q43" s="126">
        <f t="shared" si="5"/>
        <v>0</v>
      </c>
      <c r="R43" s="126">
        <f t="shared" si="6"/>
        <v>150</v>
      </c>
      <c r="S43" s="126">
        <f t="shared" si="7"/>
        <v>0</v>
      </c>
      <c r="T43" s="135">
        <f t="shared" si="8"/>
        <v>1050</v>
      </c>
    </row>
    <row r="44" ht="15.75" spans="2:20">
      <c r="B44" s="154">
        <v>37</v>
      </c>
      <c r="C44" s="155" t="s">
        <v>268</v>
      </c>
      <c r="D44" s="152" t="s">
        <v>50</v>
      </c>
      <c r="E44" s="152">
        <v>100</v>
      </c>
      <c r="F44" s="152">
        <v>50</v>
      </c>
      <c r="G44" s="152">
        <v>0</v>
      </c>
      <c r="H44" s="152">
        <v>40</v>
      </c>
      <c r="I44" s="152">
        <v>0</v>
      </c>
      <c r="J44" s="152">
        <f t="shared" si="9"/>
        <v>190</v>
      </c>
      <c r="K44" s="123">
        <v>9.45</v>
      </c>
      <c r="L44" s="124">
        <f t="shared" si="1"/>
        <v>11.62</v>
      </c>
      <c r="M44" s="173">
        <f t="shared" si="2"/>
        <v>2207.8</v>
      </c>
      <c r="O44" s="126">
        <f t="shared" si="3"/>
        <v>1162</v>
      </c>
      <c r="P44" s="126">
        <f t="shared" si="4"/>
        <v>581</v>
      </c>
      <c r="Q44" s="126">
        <f t="shared" si="5"/>
        <v>0</v>
      </c>
      <c r="R44" s="126">
        <f t="shared" si="6"/>
        <v>464.8</v>
      </c>
      <c r="S44" s="126">
        <f t="shared" si="7"/>
        <v>0</v>
      </c>
      <c r="T44" s="135">
        <f t="shared" si="8"/>
        <v>2207.8</v>
      </c>
    </row>
    <row r="45" ht="15.75" spans="2:20">
      <c r="B45" s="154">
        <v>38</v>
      </c>
      <c r="C45" s="155" t="s">
        <v>269</v>
      </c>
      <c r="D45" s="152" t="s">
        <v>50</v>
      </c>
      <c r="E45" s="152">
        <v>100</v>
      </c>
      <c r="F45" s="152">
        <v>50</v>
      </c>
      <c r="G45" s="152">
        <v>0</v>
      </c>
      <c r="H45" s="152">
        <v>40</v>
      </c>
      <c r="I45" s="152">
        <v>0</v>
      </c>
      <c r="J45" s="152">
        <f t="shared" si="9"/>
        <v>190</v>
      </c>
      <c r="K45" s="123">
        <v>6.57</v>
      </c>
      <c r="L45" s="124">
        <f t="shared" si="1"/>
        <v>8.08</v>
      </c>
      <c r="M45" s="173">
        <f t="shared" si="2"/>
        <v>1535.2</v>
      </c>
      <c r="O45" s="126">
        <f t="shared" si="3"/>
        <v>808</v>
      </c>
      <c r="P45" s="126">
        <f t="shared" si="4"/>
        <v>404</v>
      </c>
      <c r="Q45" s="126">
        <f t="shared" si="5"/>
        <v>0</v>
      </c>
      <c r="R45" s="126">
        <f t="shared" si="6"/>
        <v>323.2</v>
      </c>
      <c r="S45" s="126">
        <f t="shared" si="7"/>
        <v>0</v>
      </c>
      <c r="T45" s="135">
        <f t="shared" si="8"/>
        <v>1535.2</v>
      </c>
    </row>
    <row r="46" ht="15.75" spans="2:20">
      <c r="B46" s="154">
        <v>39</v>
      </c>
      <c r="C46" s="155" t="s">
        <v>270</v>
      </c>
      <c r="D46" s="152" t="s">
        <v>50</v>
      </c>
      <c r="E46" s="152">
        <v>80</v>
      </c>
      <c r="F46" s="159">
        <v>0</v>
      </c>
      <c r="G46" s="152">
        <v>0</v>
      </c>
      <c r="H46" s="152">
        <v>0</v>
      </c>
      <c r="I46" s="152">
        <v>0</v>
      </c>
      <c r="J46" s="152">
        <f t="shared" si="9"/>
        <v>80</v>
      </c>
      <c r="K46" s="123">
        <v>8.88</v>
      </c>
      <c r="L46" s="124">
        <f t="shared" si="1"/>
        <v>10.92</v>
      </c>
      <c r="M46" s="173">
        <f t="shared" si="2"/>
        <v>873.6</v>
      </c>
      <c r="O46" s="126">
        <f t="shared" si="3"/>
        <v>873.6</v>
      </c>
      <c r="P46" s="126">
        <f t="shared" si="4"/>
        <v>0</v>
      </c>
      <c r="Q46" s="126">
        <f t="shared" si="5"/>
        <v>0</v>
      </c>
      <c r="R46" s="126">
        <f t="shared" si="6"/>
        <v>0</v>
      </c>
      <c r="S46" s="126">
        <f t="shared" si="7"/>
        <v>0</v>
      </c>
      <c r="T46" s="135">
        <f t="shared" si="8"/>
        <v>873.6</v>
      </c>
    </row>
    <row r="47" ht="15.75" spans="2:20">
      <c r="B47" s="154">
        <v>40</v>
      </c>
      <c r="C47" s="155" t="s">
        <v>271</v>
      </c>
      <c r="D47" s="152" t="s">
        <v>50</v>
      </c>
      <c r="E47" s="152">
        <v>80</v>
      </c>
      <c r="F47" s="159">
        <v>0</v>
      </c>
      <c r="G47" s="152">
        <v>0</v>
      </c>
      <c r="H47" s="152">
        <v>0</v>
      </c>
      <c r="I47" s="152">
        <v>0</v>
      </c>
      <c r="J47" s="152">
        <f t="shared" si="9"/>
        <v>80</v>
      </c>
      <c r="K47" s="123">
        <v>23.93</v>
      </c>
      <c r="L47" s="124">
        <f t="shared" si="1"/>
        <v>29.43</v>
      </c>
      <c r="M47" s="173">
        <f t="shared" si="2"/>
        <v>2354.4</v>
      </c>
      <c r="O47" s="126">
        <f t="shared" si="3"/>
        <v>2354.4</v>
      </c>
      <c r="P47" s="126">
        <f t="shared" si="4"/>
        <v>0</v>
      </c>
      <c r="Q47" s="126">
        <f t="shared" si="5"/>
        <v>0</v>
      </c>
      <c r="R47" s="126">
        <f t="shared" si="6"/>
        <v>0</v>
      </c>
      <c r="S47" s="126">
        <f t="shared" si="7"/>
        <v>0</v>
      </c>
      <c r="T47" s="135">
        <f t="shared" si="8"/>
        <v>2354.4</v>
      </c>
    </row>
    <row r="48" ht="15.75" spans="2:20">
      <c r="B48" s="154">
        <v>41</v>
      </c>
      <c r="C48" s="155" t="s">
        <v>272</v>
      </c>
      <c r="D48" s="152" t="s">
        <v>50</v>
      </c>
      <c r="E48" s="152">
        <v>80</v>
      </c>
      <c r="F48" s="159">
        <v>0</v>
      </c>
      <c r="G48" s="152">
        <v>0</v>
      </c>
      <c r="H48" s="152">
        <v>0</v>
      </c>
      <c r="I48" s="152">
        <v>0</v>
      </c>
      <c r="J48" s="152">
        <f t="shared" si="9"/>
        <v>80</v>
      </c>
      <c r="K48" s="123">
        <v>26.79</v>
      </c>
      <c r="L48" s="124">
        <f t="shared" si="1"/>
        <v>32.95</v>
      </c>
      <c r="M48" s="173">
        <f t="shared" si="2"/>
        <v>2636</v>
      </c>
      <c r="O48" s="126">
        <f t="shared" si="3"/>
        <v>2636</v>
      </c>
      <c r="P48" s="126">
        <f t="shared" si="4"/>
        <v>0</v>
      </c>
      <c r="Q48" s="126">
        <f t="shared" si="5"/>
        <v>0</v>
      </c>
      <c r="R48" s="126">
        <f t="shared" si="6"/>
        <v>0</v>
      </c>
      <c r="S48" s="126">
        <f t="shared" si="7"/>
        <v>0</v>
      </c>
      <c r="T48" s="135">
        <f t="shared" si="8"/>
        <v>2636</v>
      </c>
    </row>
    <row r="49" ht="15.75" spans="2:20">
      <c r="B49" s="154">
        <v>42</v>
      </c>
      <c r="C49" s="155" t="s">
        <v>273</v>
      </c>
      <c r="D49" s="152" t="s">
        <v>50</v>
      </c>
      <c r="E49" s="152">
        <v>80</v>
      </c>
      <c r="F49" s="159">
        <v>0</v>
      </c>
      <c r="G49" s="152">
        <v>0</v>
      </c>
      <c r="H49" s="152">
        <v>0</v>
      </c>
      <c r="I49" s="152">
        <v>0</v>
      </c>
      <c r="J49" s="152">
        <f t="shared" si="9"/>
        <v>80</v>
      </c>
      <c r="K49" s="123">
        <v>23.61</v>
      </c>
      <c r="L49" s="124">
        <f t="shared" si="1"/>
        <v>29.04</v>
      </c>
      <c r="M49" s="173">
        <f t="shared" si="2"/>
        <v>2323.2</v>
      </c>
      <c r="O49" s="126">
        <f t="shared" si="3"/>
        <v>2323.2</v>
      </c>
      <c r="P49" s="126">
        <f t="shared" si="4"/>
        <v>0</v>
      </c>
      <c r="Q49" s="126">
        <f t="shared" si="5"/>
        <v>0</v>
      </c>
      <c r="R49" s="126">
        <f t="shared" si="6"/>
        <v>0</v>
      </c>
      <c r="S49" s="126">
        <f t="shared" si="7"/>
        <v>0</v>
      </c>
      <c r="T49" s="135">
        <f t="shared" si="8"/>
        <v>2323.2</v>
      </c>
    </row>
    <row r="50" ht="15.75" spans="2:20">
      <c r="B50" s="154">
        <v>43</v>
      </c>
      <c r="C50" s="155" t="s">
        <v>274</v>
      </c>
      <c r="D50" s="152" t="s">
        <v>50</v>
      </c>
      <c r="E50" s="152">
        <v>80</v>
      </c>
      <c r="F50" s="152">
        <v>30</v>
      </c>
      <c r="G50" s="152">
        <v>0</v>
      </c>
      <c r="H50" s="152">
        <v>15</v>
      </c>
      <c r="I50" s="152">
        <v>0</v>
      </c>
      <c r="J50" s="152">
        <f t="shared" si="9"/>
        <v>125</v>
      </c>
      <c r="K50" s="123">
        <v>62.09</v>
      </c>
      <c r="L50" s="124">
        <f t="shared" si="1"/>
        <v>76.38</v>
      </c>
      <c r="M50" s="173">
        <f t="shared" si="2"/>
        <v>9547.5</v>
      </c>
      <c r="O50" s="126">
        <f t="shared" si="3"/>
        <v>6110.4</v>
      </c>
      <c r="P50" s="126">
        <f t="shared" si="4"/>
        <v>2291.4</v>
      </c>
      <c r="Q50" s="126">
        <f t="shared" si="5"/>
        <v>0</v>
      </c>
      <c r="R50" s="126">
        <f t="shared" si="6"/>
        <v>1145.7</v>
      </c>
      <c r="S50" s="126">
        <f t="shared" si="7"/>
        <v>0</v>
      </c>
      <c r="T50" s="135">
        <f t="shared" si="8"/>
        <v>9547.5</v>
      </c>
    </row>
    <row r="51" ht="15.75" spans="2:20">
      <c r="B51" s="154">
        <v>44</v>
      </c>
      <c r="C51" s="155" t="s">
        <v>275</v>
      </c>
      <c r="D51" s="152" t="s">
        <v>50</v>
      </c>
      <c r="E51" s="152">
        <v>100</v>
      </c>
      <c r="F51" s="152">
        <v>80</v>
      </c>
      <c r="G51" s="152">
        <v>0</v>
      </c>
      <c r="H51" s="152">
        <v>40</v>
      </c>
      <c r="I51" s="152">
        <v>0</v>
      </c>
      <c r="J51" s="152">
        <f t="shared" si="9"/>
        <v>220</v>
      </c>
      <c r="K51" s="123">
        <v>3.88</v>
      </c>
      <c r="L51" s="124">
        <f t="shared" si="1"/>
        <v>4.77</v>
      </c>
      <c r="M51" s="173">
        <f t="shared" si="2"/>
        <v>1049.4</v>
      </c>
      <c r="O51" s="126">
        <f t="shared" si="3"/>
        <v>477</v>
      </c>
      <c r="P51" s="126">
        <f t="shared" si="4"/>
        <v>381.6</v>
      </c>
      <c r="Q51" s="126">
        <f t="shared" si="5"/>
        <v>0</v>
      </c>
      <c r="R51" s="126">
        <f t="shared" si="6"/>
        <v>190.8</v>
      </c>
      <c r="S51" s="126">
        <f t="shared" si="7"/>
        <v>0</v>
      </c>
      <c r="T51" s="135">
        <f t="shared" si="8"/>
        <v>1049.4</v>
      </c>
    </row>
    <row r="52" ht="31.5" spans="2:20">
      <c r="B52" s="154">
        <v>45</v>
      </c>
      <c r="C52" s="155" t="s">
        <v>276</v>
      </c>
      <c r="D52" s="152" t="s">
        <v>50</v>
      </c>
      <c r="E52" s="152">
        <v>100</v>
      </c>
      <c r="F52" s="159">
        <v>0</v>
      </c>
      <c r="G52" s="152">
        <v>0</v>
      </c>
      <c r="H52" s="152">
        <v>0</v>
      </c>
      <c r="I52" s="152">
        <v>0</v>
      </c>
      <c r="J52" s="152">
        <f t="shared" si="9"/>
        <v>100</v>
      </c>
      <c r="K52" s="123">
        <v>4.78</v>
      </c>
      <c r="L52" s="124">
        <f t="shared" si="1"/>
        <v>5.88</v>
      </c>
      <c r="M52" s="173">
        <f t="shared" si="2"/>
        <v>588</v>
      </c>
      <c r="O52" s="126">
        <f t="shared" si="3"/>
        <v>588</v>
      </c>
      <c r="P52" s="126">
        <f t="shared" si="4"/>
        <v>0</v>
      </c>
      <c r="Q52" s="126">
        <f t="shared" si="5"/>
        <v>0</v>
      </c>
      <c r="R52" s="126">
        <f t="shared" si="6"/>
        <v>0</v>
      </c>
      <c r="S52" s="126">
        <f t="shared" si="7"/>
        <v>0</v>
      </c>
      <c r="T52" s="135">
        <f t="shared" si="8"/>
        <v>588</v>
      </c>
    </row>
    <row r="53" ht="31.5" spans="2:20">
      <c r="B53" s="154">
        <v>46</v>
      </c>
      <c r="C53" s="155" t="s">
        <v>277</v>
      </c>
      <c r="D53" s="152" t="s">
        <v>50</v>
      </c>
      <c r="E53" s="152">
        <v>20</v>
      </c>
      <c r="F53" s="159">
        <v>0</v>
      </c>
      <c r="G53" s="152">
        <v>0</v>
      </c>
      <c r="H53" s="152">
        <v>0</v>
      </c>
      <c r="I53" s="152">
        <v>0</v>
      </c>
      <c r="J53" s="152">
        <f t="shared" si="9"/>
        <v>20</v>
      </c>
      <c r="K53" s="123">
        <v>140</v>
      </c>
      <c r="L53" s="124">
        <f t="shared" si="1"/>
        <v>172.22</v>
      </c>
      <c r="M53" s="173">
        <f t="shared" si="2"/>
        <v>3444.4</v>
      </c>
      <c r="O53" s="126">
        <f t="shared" si="3"/>
        <v>3444.4</v>
      </c>
      <c r="P53" s="126">
        <f t="shared" si="4"/>
        <v>0</v>
      </c>
      <c r="Q53" s="126">
        <f t="shared" si="5"/>
        <v>0</v>
      </c>
      <c r="R53" s="126">
        <f t="shared" si="6"/>
        <v>0</v>
      </c>
      <c r="S53" s="126">
        <f t="shared" si="7"/>
        <v>0</v>
      </c>
      <c r="T53" s="135">
        <f t="shared" si="8"/>
        <v>3444.4</v>
      </c>
    </row>
    <row r="54" ht="15.75" spans="2:20">
      <c r="B54" s="154">
        <v>47</v>
      </c>
      <c r="C54" s="155" t="s">
        <v>278</v>
      </c>
      <c r="D54" s="152" t="s">
        <v>50</v>
      </c>
      <c r="E54" s="152">
        <v>100</v>
      </c>
      <c r="F54" s="152">
        <v>50</v>
      </c>
      <c r="G54" s="152">
        <v>0</v>
      </c>
      <c r="H54" s="152">
        <v>25</v>
      </c>
      <c r="I54" s="152">
        <v>0</v>
      </c>
      <c r="J54" s="152">
        <f t="shared" si="9"/>
        <v>175</v>
      </c>
      <c r="K54" s="123">
        <v>9.45</v>
      </c>
      <c r="L54" s="124">
        <f t="shared" si="1"/>
        <v>11.62</v>
      </c>
      <c r="M54" s="173">
        <f t="shared" si="2"/>
        <v>2033.5</v>
      </c>
      <c r="O54" s="126">
        <f t="shared" si="3"/>
        <v>1162</v>
      </c>
      <c r="P54" s="126">
        <f t="shared" si="4"/>
        <v>581</v>
      </c>
      <c r="Q54" s="126">
        <f t="shared" si="5"/>
        <v>0</v>
      </c>
      <c r="R54" s="126">
        <f t="shared" si="6"/>
        <v>290.5</v>
      </c>
      <c r="S54" s="126">
        <f t="shared" si="7"/>
        <v>0</v>
      </c>
      <c r="T54" s="135">
        <f t="shared" si="8"/>
        <v>2033.5</v>
      </c>
    </row>
    <row r="55" ht="15.75" spans="2:20">
      <c r="B55" s="154">
        <v>48</v>
      </c>
      <c r="C55" s="155" t="s">
        <v>279</v>
      </c>
      <c r="D55" s="152" t="s">
        <v>50</v>
      </c>
      <c r="E55" s="152">
        <v>100</v>
      </c>
      <c r="F55" s="152">
        <v>50</v>
      </c>
      <c r="G55" s="152">
        <v>0</v>
      </c>
      <c r="H55" s="152">
        <v>25</v>
      </c>
      <c r="I55" s="152">
        <v>0</v>
      </c>
      <c r="J55" s="152">
        <f t="shared" si="9"/>
        <v>175</v>
      </c>
      <c r="K55" s="123">
        <v>23.66</v>
      </c>
      <c r="L55" s="124">
        <f t="shared" si="1"/>
        <v>29.1</v>
      </c>
      <c r="M55" s="173">
        <f t="shared" si="2"/>
        <v>5092.5</v>
      </c>
      <c r="O55" s="126">
        <f t="shared" si="3"/>
        <v>2910</v>
      </c>
      <c r="P55" s="126">
        <f t="shared" si="4"/>
        <v>1455</v>
      </c>
      <c r="Q55" s="126">
        <f t="shared" si="5"/>
        <v>0</v>
      </c>
      <c r="R55" s="126">
        <f t="shared" si="6"/>
        <v>727.5</v>
      </c>
      <c r="S55" s="126">
        <f t="shared" si="7"/>
        <v>0</v>
      </c>
      <c r="T55" s="135">
        <f t="shared" si="8"/>
        <v>5092.5</v>
      </c>
    </row>
    <row r="56" ht="15.75" spans="2:20">
      <c r="B56" s="154">
        <v>49</v>
      </c>
      <c r="C56" s="155" t="s">
        <v>280</v>
      </c>
      <c r="D56" s="152" t="s">
        <v>50</v>
      </c>
      <c r="E56" s="152">
        <v>100</v>
      </c>
      <c r="F56" s="152">
        <v>50</v>
      </c>
      <c r="G56" s="152">
        <v>0</v>
      </c>
      <c r="H56" s="152">
        <v>25</v>
      </c>
      <c r="I56" s="152">
        <v>0</v>
      </c>
      <c r="J56" s="152">
        <f t="shared" si="9"/>
        <v>175</v>
      </c>
      <c r="K56" s="123">
        <v>4.68</v>
      </c>
      <c r="L56" s="124">
        <f t="shared" si="1"/>
        <v>5.75</v>
      </c>
      <c r="M56" s="173">
        <f t="shared" si="2"/>
        <v>1006.25</v>
      </c>
      <c r="O56" s="126">
        <f t="shared" si="3"/>
        <v>575</v>
      </c>
      <c r="P56" s="126">
        <f t="shared" si="4"/>
        <v>287.5</v>
      </c>
      <c r="Q56" s="126">
        <f t="shared" si="5"/>
        <v>0</v>
      </c>
      <c r="R56" s="126">
        <f t="shared" si="6"/>
        <v>143.75</v>
      </c>
      <c r="S56" s="126">
        <f t="shared" si="7"/>
        <v>0</v>
      </c>
      <c r="T56" s="135">
        <f t="shared" si="8"/>
        <v>1006.25</v>
      </c>
    </row>
    <row r="57" ht="15.75" spans="2:20">
      <c r="B57" s="154">
        <v>50</v>
      </c>
      <c r="C57" s="155" t="s">
        <v>281</v>
      </c>
      <c r="D57" s="152" t="s">
        <v>50</v>
      </c>
      <c r="E57" s="152">
        <v>100</v>
      </c>
      <c r="F57" s="152">
        <v>50</v>
      </c>
      <c r="G57" s="152">
        <v>0</v>
      </c>
      <c r="H57" s="152">
        <v>25</v>
      </c>
      <c r="I57" s="152">
        <v>0</v>
      </c>
      <c r="J57" s="152">
        <f t="shared" si="9"/>
        <v>175</v>
      </c>
      <c r="K57" s="123">
        <v>3.85</v>
      </c>
      <c r="L57" s="124">
        <f t="shared" si="1"/>
        <v>4.73</v>
      </c>
      <c r="M57" s="173">
        <f t="shared" si="2"/>
        <v>827.75</v>
      </c>
      <c r="O57" s="126">
        <f t="shared" si="3"/>
        <v>473</v>
      </c>
      <c r="P57" s="126">
        <f t="shared" si="4"/>
        <v>236.5</v>
      </c>
      <c r="Q57" s="126">
        <f t="shared" si="5"/>
        <v>0</v>
      </c>
      <c r="R57" s="126">
        <f t="shared" si="6"/>
        <v>118.25</v>
      </c>
      <c r="S57" s="126">
        <f t="shared" si="7"/>
        <v>0</v>
      </c>
      <c r="T57" s="135">
        <f t="shared" si="8"/>
        <v>827.75</v>
      </c>
    </row>
    <row r="58" ht="31.5" spans="2:20">
      <c r="B58" s="154">
        <v>51</v>
      </c>
      <c r="C58" s="155" t="s">
        <v>282</v>
      </c>
      <c r="D58" s="152" t="s">
        <v>50</v>
      </c>
      <c r="E58" s="152">
        <v>40</v>
      </c>
      <c r="F58" s="152">
        <v>40</v>
      </c>
      <c r="G58" s="152">
        <v>0</v>
      </c>
      <c r="H58" s="152">
        <v>20</v>
      </c>
      <c r="I58" s="152">
        <v>0</v>
      </c>
      <c r="J58" s="152">
        <f t="shared" si="9"/>
        <v>100</v>
      </c>
      <c r="K58" s="123">
        <v>67.51</v>
      </c>
      <c r="L58" s="124">
        <f t="shared" si="1"/>
        <v>83.05</v>
      </c>
      <c r="M58" s="173">
        <f t="shared" si="2"/>
        <v>8305</v>
      </c>
      <c r="O58" s="126">
        <f t="shared" si="3"/>
        <v>3322</v>
      </c>
      <c r="P58" s="126">
        <f t="shared" si="4"/>
        <v>3322</v>
      </c>
      <c r="Q58" s="126">
        <f t="shared" si="5"/>
        <v>0</v>
      </c>
      <c r="R58" s="126">
        <f t="shared" si="6"/>
        <v>1661</v>
      </c>
      <c r="S58" s="126">
        <f t="shared" si="7"/>
        <v>0</v>
      </c>
      <c r="T58" s="135">
        <f t="shared" si="8"/>
        <v>8305</v>
      </c>
    </row>
    <row r="59" ht="31.5" spans="2:20">
      <c r="B59" s="154">
        <v>52</v>
      </c>
      <c r="C59" s="155" t="s">
        <v>283</v>
      </c>
      <c r="D59" s="152" t="s">
        <v>50</v>
      </c>
      <c r="E59" s="152">
        <v>40</v>
      </c>
      <c r="F59" s="152">
        <v>20</v>
      </c>
      <c r="G59" s="152">
        <v>0</v>
      </c>
      <c r="H59" s="152">
        <v>10</v>
      </c>
      <c r="I59" s="152">
        <v>0</v>
      </c>
      <c r="J59" s="152">
        <f t="shared" si="9"/>
        <v>70</v>
      </c>
      <c r="K59" s="123">
        <v>72.04</v>
      </c>
      <c r="L59" s="124">
        <f t="shared" si="1"/>
        <v>88.62</v>
      </c>
      <c r="M59" s="173">
        <f t="shared" si="2"/>
        <v>6203.4</v>
      </c>
      <c r="O59" s="126">
        <f t="shared" si="3"/>
        <v>3544.8</v>
      </c>
      <c r="P59" s="126">
        <f t="shared" si="4"/>
        <v>1772.4</v>
      </c>
      <c r="Q59" s="126">
        <f t="shared" si="5"/>
        <v>0</v>
      </c>
      <c r="R59" s="126">
        <f t="shared" si="6"/>
        <v>886.2</v>
      </c>
      <c r="S59" s="126">
        <f t="shared" si="7"/>
        <v>0</v>
      </c>
      <c r="T59" s="135">
        <f t="shared" si="8"/>
        <v>6203.4</v>
      </c>
    </row>
    <row r="60" ht="15.75" spans="2:20">
      <c r="B60" s="154">
        <v>53</v>
      </c>
      <c r="C60" s="155" t="s">
        <v>284</v>
      </c>
      <c r="D60" s="152" t="s">
        <v>50</v>
      </c>
      <c r="E60" s="152">
        <v>80</v>
      </c>
      <c r="F60" s="152">
        <v>20</v>
      </c>
      <c r="G60" s="152">
        <v>0</v>
      </c>
      <c r="H60" s="152">
        <v>10</v>
      </c>
      <c r="I60" s="152">
        <v>0</v>
      </c>
      <c r="J60" s="152">
        <f t="shared" si="9"/>
        <v>110</v>
      </c>
      <c r="K60" s="123">
        <v>66.9</v>
      </c>
      <c r="L60" s="124">
        <f t="shared" si="1"/>
        <v>82.3</v>
      </c>
      <c r="M60" s="173">
        <f t="shared" si="2"/>
        <v>9053</v>
      </c>
      <c r="O60" s="126">
        <f t="shared" si="3"/>
        <v>6584</v>
      </c>
      <c r="P60" s="126">
        <f t="shared" si="4"/>
        <v>1646</v>
      </c>
      <c r="Q60" s="126">
        <f t="shared" si="5"/>
        <v>0</v>
      </c>
      <c r="R60" s="126">
        <f t="shared" si="6"/>
        <v>823</v>
      </c>
      <c r="S60" s="126">
        <f t="shared" si="7"/>
        <v>0</v>
      </c>
      <c r="T60" s="135">
        <f t="shared" si="8"/>
        <v>9053</v>
      </c>
    </row>
    <row r="61" ht="15.75" spans="2:20">
      <c r="B61" s="154">
        <v>54</v>
      </c>
      <c r="C61" s="155" t="s">
        <v>285</v>
      </c>
      <c r="D61" s="152" t="s">
        <v>50</v>
      </c>
      <c r="E61" s="152">
        <v>100</v>
      </c>
      <c r="F61" s="152">
        <v>40</v>
      </c>
      <c r="G61" s="152">
        <v>0</v>
      </c>
      <c r="H61" s="152">
        <v>20</v>
      </c>
      <c r="I61" s="152">
        <v>0</v>
      </c>
      <c r="J61" s="152">
        <f t="shared" si="9"/>
        <v>160</v>
      </c>
      <c r="K61" s="123">
        <v>15.84</v>
      </c>
      <c r="L61" s="124">
        <f t="shared" si="1"/>
        <v>19.48</v>
      </c>
      <c r="M61" s="173">
        <f t="shared" si="2"/>
        <v>3116.8</v>
      </c>
      <c r="O61" s="126">
        <f t="shared" si="3"/>
        <v>1948</v>
      </c>
      <c r="P61" s="126">
        <f t="shared" si="4"/>
        <v>779.2</v>
      </c>
      <c r="Q61" s="126">
        <f t="shared" si="5"/>
        <v>0</v>
      </c>
      <c r="R61" s="126">
        <f t="shared" si="6"/>
        <v>389.6</v>
      </c>
      <c r="S61" s="126">
        <f t="shared" si="7"/>
        <v>0</v>
      </c>
      <c r="T61" s="135">
        <f t="shared" si="8"/>
        <v>3116.8</v>
      </c>
    </row>
    <row r="62" ht="15.75" spans="2:20">
      <c r="B62" s="154">
        <v>55</v>
      </c>
      <c r="C62" s="155" t="s">
        <v>286</v>
      </c>
      <c r="D62" s="157" t="s">
        <v>73</v>
      </c>
      <c r="E62" s="152">
        <v>150</v>
      </c>
      <c r="F62" s="159">
        <v>0</v>
      </c>
      <c r="G62" s="152">
        <v>0</v>
      </c>
      <c r="H62" s="152">
        <v>0</v>
      </c>
      <c r="I62" s="152">
        <v>0</v>
      </c>
      <c r="J62" s="152">
        <f t="shared" si="9"/>
        <v>150</v>
      </c>
      <c r="K62" s="123">
        <v>29.35</v>
      </c>
      <c r="L62" s="124">
        <f t="shared" si="1"/>
        <v>36.1</v>
      </c>
      <c r="M62" s="173">
        <f t="shared" si="2"/>
        <v>5415</v>
      </c>
      <c r="O62" s="126">
        <f t="shared" si="3"/>
        <v>5415</v>
      </c>
      <c r="P62" s="126">
        <f t="shared" si="4"/>
        <v>0</v>
      </c>
      <c r="Q62" s="126">
        <f t="shared" si="5"/>
        <v>0</v>
      </c>
      <c r="R62" s="126">
        <f t="shared" si="6"/>
        <v>0</v>
      </c>
      <c r="S62" s="126">
        <f t="shared" si="7"/>
        <v>0</v>
      </c>
      <c r="T62" s="135">
        <f t="shared" si="8"/>
        <v>5415</v>
      </c>
    </row>
    <row r="63" ht="15.75" spans="2:20">
      <c r="B63" s="154">
        <v>56</v>
      </c>
      <c r="C63" s="155" t="s">
        <v>287</v>
      </c>
      <c r="D63" s="152" t="s">
        <v>73</v>
      </c>
      <c r="E63" s="152">
        <v>150</v>
      </c>
      <c r="F63" s="159">
        <v>0</v>
      </c>
      <c r="G63" s="152">
        <v>0</v>
      </c>
      <c r="H63" s="152">
        <v>0</v>
      </c>
      <c r="I63" s="152">
        <v>0</v>
      </c>
      <c r="J63" s="152">
        <f t="shared" si="9"/>
        <v>150</v>
      </c>
      <c r="K63" s="123">
        <v>12.8</v>
      </c>
      <c r="L63" s="124">
        <f t="shared" si="1"/>
        <v>15.74</v>
      </c>
      <c r="M63" s="173">
        <f t="shared" si="2"/>
        <v>2361</v>
      </c>
      <c r="O63" s="126">
        <f t="shared" si="3"/>
        <v>2361</v>
      </c>
      <c r="P63" s="126">
        <f t="shared" si="4"/>
        <v>0</v>
      </c>
      <c r="Q63" s="126">
        <f t="shared" si="5"/>
        <v>0</v>
      </c>
      <c r="R63" s="126">
        <f t="shared" si="6"/>
        <v>0</v>
      </c>
      <c r="S63" s="126">
        <f t="shared" si="7"/>
        <v>0</v>
      </c>
      <c r="T63" s="135">
        <f t="shared" si="8"/>
        <v>2361</v>
      </c>
    </row>
    <row r="64" ht="15.75" spans="2:20">
      <c r="B64" s="154">
        <v>57</v>
      </c>
      <c r="C64" s="155" t="s">
        <v>288</v>
      </c>
      <c r="D64" s="152" t="s">
        <v>73</v>
      </c>
      <c r="E64" s="152">
        <v>150</v>
      </c>
      <c r="F64" s="152">
        <v>50</v>
      </c>
      <c r="G64" s="152">
        <v>0</v>
      </c>
      <c r="H64" s="152">
        <v>30</v>
      </c>
      <c r="I64" s="152">
        <v>0</v>
      </c>
      <c r="J64" s="152">
        <f t="shared" si="9"/>
        <v>230</v>
      </c>
      <c r="K64" s="123">
        <v>31</v>
      </c>
      <c r="L64" s="124">
        <f t="shared" si="1"/>
        <v>38.13</v>
      </c>
      <c r="M64" s="173">
        <f t="shared" si="2"/>
        <v>8769.9</v>
      </c>
      <c r="O64" s="126">
        <f t="shared" si="3"/>
        <v>5719.5</v>
      </c>
      <c r="P64" s="126">
        <f t="shared" si="4"/>
        <v>1906.5</v>
      </c>
      <c r="Q64" s="126">
        <f t="shared" si="5"/>
        <v>0</v>
      </c>
      <c r="R64" s="126">
        <f t="shared" si="6"/>
        <v>1143.9</v>
      </c>
      <c r="S64" s="126">
        <f t="shared" si="7"/>
        <v>0</v>
      </c>
      <c r="T64" s="135">
        <f t="shared" si="8"/>
        <v>8769.9</v>
      </c>
    </row>
    <row r="65" ht="15.75" spans="2:20">
      <c r="B65" s="154">
        <v>58</v>
      </c>
      <c r="C65" s="155" t="s">
        <v>289</v>
      </c>
      <c r="D65" s="157" t="s">
        <v>73</v>
      </c>
      <c r="E65" s="152">
        <v>80</v>
      </c>
      <c r="F65" s="152">
        <v>50</v>
      </c>
      <c r="G65" s="152">
        <v>0</v>
      </c>
      <c r="H65" s="152">
        <v>30</v>
      </c>
      <c r="I65" s="152">
        <v>0</v>
      </c>
      <c r="J65" s="152">
        <f t="shared" si="9"/>
        <v>160</v>
      </c>
      <c r="K65" s="123">
        <v>48.25</v>
      </c>
      <c r="L65" s="124">
        <f t="shared" si="1"/>
        <v>59.35</v>
      </c>
      <c r="M65" s="173">
        <f t="shared" si="2"/>
        <v>9496</v>
      </c>
      <c r="O65" s="126">
        <f t="shared" si="3"/>
        <v>4748</v>
      </c>
      <c r="P65" s="126">
        <f t="shared" si="4"/>
        <v>2967.5</v>
      </c>
      <c r="Q65" s="126">
        <f t="shared" si="5"/>
        <v>0</v>
      </c>
      <c r="R65" s="126">
        <f t="shared" si="6"/>
        <v>1780.5</v>
      </c>
      <c r="S65" s="126">
        <f t="shared" si="7"/>
        <v>0</v>
      </c>
      <c r="T65" s="135">
        <f t="shared" si="8"/>
        <v>9496</v>
      </c>
    </row>
    <row r="66" ht="15.75" spans="2:20">
      <c r="B66" s="154">
        <v>59</v>
      </c>
      <c r="C66" s="155" t="s">
        <v>290</v>
      </c>
      <c r="D66" s="157" t="s">
        <v>73</v>
      </c>
      <c r="E66" s="152">
        <v>100</v>
      </c>
      <c r="F66" s="152">
        <v>50</v>
      </c>
      <c r="G66" s="152">
        <v>0</v>
      </c>
      <c r="H66" s="152">
        <v>25</v>
      </c>
      <c r="I66" s="152">
        <v>0</v>
      </c>
      <c r="J66" s="152">
        <f t="shared" si="9"/>
        <v>175</v>
      </c>
      <c r="K66" s="123">
        <v>138.47</v>
      </c>
      <c r="L66" s="124">
        <f t="shared" si="1"/>
        <v>170.34</v>
      </c>
      <c r="M66" s="173">
        <f t="shared" si="2"/>
        <v>29809.5</v>
      </c>
      <c r="O66" s="126">
        <f t="shared" si="3"/>
        <v>17034</v>
      </c>
      <c r="P66" s="126">
        <f t="shared" si="4"/>
        <v>8517</v>
      </c>
      <c r="Q66" s="126">
        <f t="shared" si="5"/>
        <v>0</v>
      </c>
      <c r="R66" s="126">
        <f t="shared" si="6"/>
        <v>4258.5</v>
      </c>
      <c r="S66" s="126">
        <f t="shared" si="7"/>
        <v>0</v>
      </c>
      <c r="T66" s="135">
        <f t="shared" si="8"/>
        <v>29809.5</v>
      </c>
    </row>
    <row r="67" ht="15.75" spans="2:20">
      <c r="B67" s="154">
        <v>60</v>
      </c>
      <c r="C67" s="155" t="s">
        <v>291</v>
      </c>
      <c r="D67" s="157" t="s">
        <v>73</v>
      </c>
      <c r="E67" s="152">
        <v>100</v>
      </c>
      <c r="F67" s="152">
        <v>50</v>
      </c>
      <c r="G67" s="152">
        <v>200</v>
      </c>
      <c r="H67" s="152">
        <v>25</v>
      </c>
      <c r="I67" s="152">
        <v>0</v>
      </c>
      <c r="J67" s="152">
        <f t="shared" si="9"/>
        <v>375</v>
      </c>
      <c r="K67" s="123">
        <v>23.29</v>
      </c>
      <c r="L67" s="124">
        <f t="shared" si="1"/>
        <v>28.65</v>
      </c>
      <c r="M67" s="173">
        <f t="shared" si="2"/>
        <v>10743.75</v>
      </c>
      <c r="O67" s="126">
        <f t="shared" si="3"/>
        <v>2865</v>
      </c>
      <c r="P67" s="126">
        <f t="shared" si="4"/>
        <v>1432.5</v>
      </c>
      <c r="Q67" s="126">
        <f t="shared" si="5"/>
        <v>5730</v>
      </c>
      <c r="R67" s="126">
        <f t="shared" si="6"/>
        <v>716.25</v>
      </c>
      <c r="S67" s="126">
        <f t="shared" si="7"/>
        <v>0</v>
      </c>
      <c r="T67" s="135">
        <f t="shared" si="8"/>
        <v>10743.75</v>
      </c>
    </row>
    <row r="68" ht="15.75" spans="2:20">
      <c r="B68" s="154">
        <v>61</v>
      </c>
      <c r="C68" s="155" t="s">
        <v>292</v>
      </c>
      <c r="D68" s="157" t="s">
        <v>73</v>
      </c>
      <c r="E68" s="152">
        <v>100</v>
      </c>
      <c r="F68" s="152">
        <v>50</v>
      </c>
      <c r="G68" s="152">
        <v>0</v>
      </c>
      <c r="H68" s="152">
        <v>25</v>
      </c>
      <c r="I68" s="152">
        <v>0</v>
      </c>
      <c r="J68" s="152">
        <f t="shared" si="9"/>
        <v>175</v>
      </c>
      <c r="K68" s="123">
        <v>31.27</v>
      </c>
      <c r="L68" s="124">
        <f t="shared" si="1"/>
        <v>38.46</v>
      </c>
      <c r="M68" s="173">
        <f t="shared" si="2"/>
        <v>6730.5</v>
      </c>
      <c r="O68" s="126">
        <f t="shared" si="3"/>
        <v>3846</v>
      </c>
      <c r="P68" s="126">
        <f t="shared" si="4"/>
        <v>1923</v>
      </c>
      <c r="Q68" s="126">
        <f t="shared" si="5"/>
        <v>0</v>
      </c>
      <c r="R68" s="126">
        <f t="shared" si="6"/>
        <v>961.5</v>
      </c>
      <c r="S68" s="126">
        <f t="shared" si="7"/>
        <v>0</v>
      </c>
      <c r="T68" s="135">
        <f t="shared" si="8"/>
        <v>6730.5</v>
      </c>
    </row>
    <row r="69" ht="31.5" spans="2:20">
      <c r="B69" s="154">
        <v>62</v>
      </c>
      <c r="C69" s="155" t="s">
        <v>293</v>
      </c>
      <c r="D69" s="152" t="s">
        <v>73</v>
      </c>
      <c r="E69" s="152">
        <v>150</v>
      </c>
      <c r="F69" s="159">
        <v>0</v>
      </c>
      <c r="G69" s="152">
        <v>200</v>
      </c>
      <c r="H69" s="152">
        <v>0</v>
      </c>
      <c r="I69" s="152">
        <v>0</v>
      </c>
      <c r="J69" s="152">
        <f t="shared" si="9"/>
        <v>350</v>
      </c>
      <c r="K69" s="123">
        <v>45</v>
      </c>
      <c r="L69" s="124">
        <f t="shared" si="1"/>
        <v>55.35</v>
      </c>
      <c r="M69" s="173">
        <f t="shared" si="2"/>
        <v>19372.5</v>
      </c>
      <c r="O69" s="126">
        <f t="shared" si="3"/>
        <v>8302.5</v>
      </c>
      <c r="P69" s="126">
        <f t="shared" si="4"/>
        <v>0</v>
      </c>
      <c r="Q69" s="126">
        <f t="shared" si="5"/>
        <v>11070</v>
      </c>
      <c r="R69" s="126">
        <f t="shared" si="6"/>
        <v>0</v>
      </c>
      <c r="S69" s="126">
        <f t="shared" si="7"/>
        <v>0</v>
      </c>
      <c r="T69" s="135">
        <f t="shared" si="8"/>
        <v>19372.5</v>
      </c>
    </row>
    <row r="70" ht="15.75" spans="2:20">
      <c r="B70" s="154">
        <v>63</v>
      </c>
      <c r="C70" s="156" t="s">
        <v>294</v>
      </c>
      <c r="D70" s="152" t="s">
        <v>73</v>
      </c>
      <c r="E70" s="159">
        <v>0</v>
      </c>
      <c r="F70" s="159">
        <v>0</v>
      </c>
      <c r="G70" s="159">
        <v>100</v>
      </c>
      <c r="H70" s="159">
        <v>0</v>
      </c>
      <c r="I70" s="152">
        <v>0</v>
      </c>
      <c r="J70" s="152">
        <f t="shared" si="9"/>
        <v>100</v>
      </c>
      <c r="K70" s="123">
        <v>212.59</v>
      </c>
      <c r="L70" s="124">
        <f t="shared" si="1"/>
        <v>261.52</v>
      </c>
      <c r="M70" s="173">
        <f t="shared" si="2"/>
        <v>26152</v>
      </c>
      <c r="O70" s="126">
        <f t="shared" si="3"/>
        <v>0</v>
      </c>
      <c r="P70" s="126">
        <f t="shared" si="4"/>
        <v>0</v>
      </c>
      <c r="Q70" s="126">
        <f t="shared" si="5"/>
        <v>26152</v>
      </c>
      <c r="R70" s="126">
        <f t="shared" si="6"/>
        <v>0</v>
      </c>
      <c r="S70" s="126">
        <f t="shared" si="7"/>
        <v>0</v>
      </c>
      <c r="T70" s="135">
        <f t="shared" si="8"/>
        <v>26152</v>
      </c>
    </row>
    <row r="71" ht="32.25" customHeight="1" spans="2:20">
      <c r="B71" s="226" t="s">
        <v>145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8"/>
      <c r="M71" s="176">
        <f>SUM(M8:M70)</f>
        <v>372852.87</v>
      </c>
      <c r="O71" s="177">
        <f>SUM(O8:O70)</f>
        <v>225265.25</v>
      </c>
      <c r="P71" s="177">
        <f t="shared" ref="P71:T71" si="10">SUM(P8:P70)</f>
        <v>57610.7</v>
      </c>
      <c r="Q71" s="177">
        <f t="shared" si="10"/>
        <v>61063.32</v>
      </c>
      <c r="R71" s="177">
        <f t="shared" si="10"/>
        <v>28913.6</v>
      </c>
      <c r="S71" s="177">
        <f t="shared" si="10"/>
        <v>0</v>
      </c>
      <c r="T71" s="177">
        <f t="shared" si="10"/>
        <v>372852.87</v>
      </c>
    </row>
    <row r="72" ht="12.75"/>
    <row r="77" customHeight="1" spans="11:11">
      <c r="K77" s="229"/>
    </row>
  </sheetData>
  <mergeCells count="13">
    <mergeCell ref="B3:M3"/>
    <mergeCell ref="B4:M4"/>
    <mergeCell ref="B5:J5"/>
    <mergeCell ref="L5:M5"/>
    <mergeCell ref="E6:J6"/>
    <mergeCell ref="B71:L71"/>
    <mergeCell ref="B6:B7"/>
    <mergeCell ref="C6:C7"/>
    <mergeCell ref="D6:D7"/>
    <mergeCell ref="K6:K7"/>
    <mergeCell ref="L6:L7"/>
    <mergeCell ref="M6:M7"/>
    <mergeCell ref="B1:M2"/>
  </mergeCells>
  <printOptions horizontalCentered="1"/>
  <pageMargins left="0" right="0" top="0" bottom="0" header="0" footer="0"/>
  <pageSetup paperSize="9" scale="49" orientation="portrait"/>
  <headerFooter/>
  <rowBreaks count="1" manualBreakCount="1">
    <brk id="50" max="11" man="1"/>
  </rowBreaks>
  <ignoredErrors>
    <ignoredError sqref="J8:J7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RESUMO</vt:lpstr>
      <vt:lpstr>LOTES X SECRETARIA</vt:lpstr>
      <vt:lpstr>LOTE I_II-Mat.de construção</vt:lpstr>
      <vt:lpstr>LOT I_PRINCIPAL</vt:lpstr>
      <vt:lpstr>LOTII_RESERVADO</vt:lpstr>
      <vt:lpstr>LOTE III_IV- Material Eletrico</vt:lpstr>
      <vt:lpstr>LOTIII_PRINCIPAL</vt:lpstr>
      <vt:lpstr>LOTIV_RESERVADO</vt:lpstr>
      <vt:lpstr>LOTE V_VI- Mat.Hidraulico</vt:lpstr>
      <vt:lpstr>LOTV_PRINCIPAL</vt:lpstr>
      <vt:lpstr>LOTVI_RESERVADO</vt:lpstr>
      <vt:lpstr>LOTE VII_VIII - Pintura</vt:lpstr>
      <vt:lpstr>LOTVII_PRINCIPAL</vt:lpstr>
      <vt:lpstr>LOTVIII_RESERVADO</vt:lpstr>
      <vt:lpstr>LOTE IX- Equipamentos</vt:lpstr>
      <vt:lpstr>LOTE X - Jardinagem</vt:lpstr>
      <vt:lpstr>LOTE XI_XII- Acessórios Div.</vt:lpstr>
      <vt:lpstr>LOTXI_PRINCIPAL</vt:lpstr>
      <vt:lpstr>LOTXII_RESERVADO</vt:lpstr>
      <vt:lpstr>LOTE XIII - EPI</vt:lpstr>
      <vt:lpstr>Cotação</vt:lpstr>
      <vt:lpstr>ANEXOS</vt:lpstr>
      <vt:lpstr>BDI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clouise</dc:creator>
  <cp:lastModifiedBy>crisl</cp:lastModifiedBy>
  <dcterms:created xsi:type="dcterms:W3CDTF">2020-11-10T13:40:00Z</dcterms:created>
  <cp:lastPrinted>2021-07-08T16:50:00Z</cp:lastPrinted>
  <dcterms:modified xsi:type="dcterms:W3CDTF">2021-08-03T17:57:12Z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1046-11.2.0.10223</vt:lpwstr>
  </property>
  <property fmtid="{D5CDD505-2E9C-101B-9397-08002B2CF9AE}" pid="3" name="KSOReadingLayout">
    <vt:bool>false</vt:bool>
  </property>
</Properties>
</file>